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21" yWindow="3450" windowWidth="12120" windowHeight="4605" activeTab="0"/>
  </bookViews>
  <sheets>
    <sheet name="2008Q4" sheetId="1" r:id="rId1"/>
  </sheets>
  <definedNames>
    <definedName name="_xlnm.Print_Area" localSheetId="0">'2008Q4'!$A$1:$L$536</definedName>
    <definedName name="_xlnm.Print_Titles" localSheetId="0">'2008Q4'!$1:$7</definedName>
  </definedNames>
  <calcPr fullCalcOnLoad="1"/>
</workbook>
</file>

<file path=xl/sharedStrings.xml><?xml version="1.0" encoding="utf-8"?>
<sst xmlns="http://schemas.openxmlformats.org/spreadsheetml/2006/main" count="331" uniqueCount="264">
  <si>
    <t>The figures have not been audited.</t>
  </si>
  <si>
    <t>The Directors have pleasure in announcing the following:-</t>
  </si>
  <si>
    <t>CONDENSED CONSOLIDATED INCOME STATEMENTS</t>
  </si>
  <si>
    <t>INDIVIDUAL QUARTER</t>
  </si>
  <si>
    <t>CUMULATIVE QUARTER</t>
  </si>
  <si>
    <t xml:space="preserve">Current </t>
  </si>
  <si>
    <t>Comparative</t>
  </si>
  <si>
    <t>Quarter</t>
  </si>
  <si>
    <t>Cumulative</t>
  </si>
  <si>
    <t xml:space="preserve">Cumulative </t>
  </si>
  <si>
    <t>Ended</t>
  </si>
  <si>
    <t>To Date</t>
  </si>
  <si>
    <t>NOTE</t>
  </si>
  <si>
    <t>RM’000</t>
  </si>
  <si>
    <t>Revenue</t>
  </si>
  <si>
    <t xml:space="preserve"> </t>
  </si>
  <si>
    <t>Operating expenses</t>
  </si>
  <si>
    <t>Other operating income/(expense)</t>
  </si>
  <si>
    <t xml:space="preserve">  </t>
  </si>
  <si>
    <t>Profit/(loss) from operations</t>
  </si>
  <si>
    <t>Finance costs</t>
  </si>
  <si>
    <t>Share of profit/(loss) of associated company</t>
  </si>
  <si>
    <t>Profit/(loss) before tax</t>
  </si>
  <si>
    <t>Taxation</t>
  </si>
  <si>
    <t>Profit/(loss) after tax</t>
  </si>
  <si>
    <t>Minority interest</t>
  </si>
  <si>
    <t xml:space="preserve">           </t>
  </si>
  <si>
    <t xml:space="preserve">          -</t>
  </si>
  <si>
    <t>Net profit/(loss) for the period</t>
  </si>
  <si>
    <t>Attributable to:</t>
  </si>
  <si>
    <t>Equity holders of the parent</t>
  </si>
  <si>
    <t xml:space="preserve">Earnings per share attributable to equity </t>
  </si>
  <si>
    <t xml:space="preserve">     </t>
  </si>
  <si>
    <t>holders of the parent:</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</si>
  <si>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</si>
  <si>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</si>
  <si>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</si>
  <si>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</si>
  <si>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</si>
  <si>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</si>
  <si>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</si>
  <si>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</si>
  <si>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CONDENSED CONSOLIDATED BALANCE SHEET</t>
  </si>
  <si>
    <t>FINANCIAL YEAR END</t>
  </si>
  <si>
    <t xml:space="preserve">           31/12/2007</t>
  </si>
  <si>
    <t>ASSETS</t>
  </si>
  <si>
    <t>Non Current Assets</t>
  </si>
  <si>
    <t>Property, plant and equipment</t>
  </si>
  <si>
    <t>Investment in associated company</t>
  </si>
  <si>
    <t xml:space="preserve">Unquoted investments </t>
  </si>
  <si>
    <t>Current Assets</t>
  </si>
  <si>
    <t>Inventories</t>
  </si>
  <si>
    <t>Trade receivables</t>
  </si>
  <si>
    <t>Others-receivables, sundries &amp; prepayments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</si>
  <si>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</si>
  <si>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</si>
  <si>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</si>
  <si>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</si>
  <si>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</si>
  <si>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</si>
  <si>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</si>
  <si>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</si>
  <si>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</si>
  <si>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</si>
  <si>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</si>
  <si>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</si>
  <si>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Hire purchase payables</t>
  </si>
  <si>
    <t>Long term borrowings</t>
  </si>
  <si>
    <t>Deferred taxation</t>
  </si>
  <si>
    <t xml:space="preserve">Current Liabilities </t>
  </si>
  <si>
    <t>Trade payables</t>
  </si>
  <si>
    <t>Other payables</t>
  </si>
  <si>
    <t>Amount due to an associated company</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</si>
  <si>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</si>
  <si>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</si>
  <si>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</si>
  <si>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</si>
  <si>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</si>
  <si>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</si>
  <si>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</si>
  <si>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</si>
  <si>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</si>
  <si>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</si>
  <si>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</si>
  <si>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</si>
  <si>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CONDENSED CONSOLIDATED STATEMENTS OF CHANGES IN EQUITY</t>
  </si>
  <si>
    <t xml:space="preserve"> Attributable to equity holders of the parent</t>
  </si>
  <si>
    <t xml:space="preserve"> Non-distributable</t>
  </si>
  <si>
    <t xml:space="preserve">      Distributable</t>
  </si>
  <si>
    <t xml:space="preserve">           Exchange</t>
  </si>
  <si>
    <t xml:space="preserve">Share </t>
  </si>
  <si>
    <t xml:space="preserve">   Share</t>
  </si>
  <si>
    <t>Capital</t>
  </si>
  <si>
    <t>Balance at 1 January 2008</t>
  </si>
  <si>
    <t>Appropriation for statutory reserve</t>
  </si>
  <si>
    <t>Net gain/(loss) not recognised in income statement:</t>
  </si>
  <si>
    <t>- currency translation difference</t>
  </si>
  <si>
    <t>Issue of shares:</t>
  </si>
  <si>
    <t>- ESOS</t>
  </si>
  <si>
    <t>Net profit/(loss) for the financial period</t>
  </si>
  <si>
    <t>Balance at 1 January 2007</t>
  </si>
  <si>
    <t xml:space="preserve">    </t>
  </si>
  <si>
    <t xml:space="preserve">   Premium</t>
  </si>
  <si>
    <t>Reserve</t>
  </si>
  <si>
    <t xml:space="preserve">       Statutory </t>
  </si>
  <si>
    <t xml:space="preserve">Fluctuation </t>
  </si>
  <si>
    <t>Profits</t>
  </si>
  <si>
    <t>Total</t>
  </si>
  <si>
    <t>Unappropriated</t>
  </si>
  <si>
    <t>CONDENSED CONSOLIDATED CASH FLOW STATEMENTS</t>
  </si>
  <si>
    <t>Net profit/(loss) before tax</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</si>
  <si>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</si>
  <si>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</si>
  <si>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</si>
  <si>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</si>
  <si>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</si>
  <si>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</si>
  <si>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</si>
  <si>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</si>
  <si>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</si>
  <si>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Equity investments</t>
  </si>
  <si>
    <t>- Other investments</t>
  </si>
  <si>
    <t>Financing activities</t>
  </si>
  <si>
    <t>- Transactions with owners as owners</t>
  </si>
  <si>
    <t>- Bank borrowings</t>
  </si>
  <si>
    <t>- Debt securities issued</t>
  </si>
  <si>
    <t>Net change in cash &amp; cash equivalents</t>
  </si>
  <si>
    <t>Currency translation differences</t>
  </si>
  <si>
    <t>Cash &amp; cash equivalents at beginning of year</t>
  </si>
  <si>
    <t>Cash &amp; cash equivalents at end of period</t>
  </si>
  <si>
    <t>Cash &amp; cash equivalents comprise:-</t>
  </si>
  <si>
    <t>- Bank overdraft</t>
  </si>
  <si>
    <t>- Short term deposits</t>
  </si>
  <si>
    <t>- Cash &amp; bank balances</t>
  </si>
  <si>
    <t>A.      NOTES TO THE INTERIM FINANCIAL REPORT ON CONSOLIDATED RESULTS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</si>
  <si>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</si>
  <si>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</si>
  <si>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</si>
  <si>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</si>
  <si>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</si>
  <si>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</si>
  <si>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</si>
  <si>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</si>
  <si>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</si>
  <si>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</si>
  <si>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</si>
  <si>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</si>
  <si>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</si>
  <si>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</si>
  <si>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</si>
  <si>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</si>
  <si>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</si>
  <si>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</si>
  <si>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</si>
  <si>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</si>
  <si>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</si>
  <si>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</si>
  <si>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</si>
  <si>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</si>
  <si>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</si>
  <si>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</si>
  <si>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</si>
  <si>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</si>
  <si>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</si>
  <si>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</si>
  <si>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</si>
  <si>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</si>
  <si>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</si>
  <si>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</si>
  <si>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</si>
  <si>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</si>
  <si>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</si>
  <si>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</si>
  <si>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</si>
  <si>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</si>
  <si>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</si>
  <si>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</si>
  <si>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</si>
  <si>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</si>
  <si>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</si>
  <si>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</si>
  <si>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</si>
  <si>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</si>
  <si>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</si>
  <si>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</si>
  <si>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</si>
  <si>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</si>
  <si>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</si>
  <si>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</si>
  <si>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</si>
  <si>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</si>
  <si>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</si>
  <si>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</si>
  <si>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 xml:space="preserve">    later than 2 years</t>
  </si>
  <si>
    <t xml:space="preserve">    later than 5 years</t>
  </si>
  <si>
    <t>Classified as non-current liabilities</t>
  </si>
  <si>
    <t>Term Loan – Offshore:</t>
  </si>
  <si>
    <t xml:space="preserve">Repayable later than 1 year and not </t>
  </si>
  <si>
    <t>Repayable later than 2 years and not</t>
  </si>
  <si>
    <t>B10.</t>
  </si>
  <si>
    <t>B11.</t>
  </si>
  <si>
    <t>B12.</t>
  </si>
  <si>
    <t>i.</t>
  </si>
  <si>
    <t>ii.</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</si>
  <si>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</si>
  <si>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</si>
  <si>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</si>
  <si>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</si>
  <si>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</si>
  <si>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</si>
  <si>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</si>
  <si>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</si>
  <si>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</si>
  <si>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</si>
  <si>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Ng Yim Kong</t>
  </si>
  <si>
    <t>Lim Kau Chia</t>
  </si>
  <si>
    <t>Company Secretaries</t>
  </si>
  <si>
    <t xml:space="preserve">Shah Alam </t>
  </si>
  <si>
    <t>Weighted average number of ordinary shares in issue (’000)</t>
  </si>
  <si>
    <t>Basic</t>
  </si>
  <si>
    <t>Fully Diluted</t>
  </si>
  <si>
    <r>
      <t>(b)</t>
    </r>
    <r>
      <rPr>
        <sz val="7"/>
        <color indexed="8"/>
        <rFont val="Arial"/>
        <family val="2"/>
      </rPr>
      <t> </t>
    </r>
  </si>
  <si>
    <t>ii.    A corporate guarantee of USD1.0 million for its local subsidiary, Sunchirin Corporation Sdn. Bhd.</t>
  </si>
  <si>
    <t>iii.   A bank guarantee of USD0.28 million for its Indian sub-subsidiary, Sunchirin Autoparts India Pvt Ltd.</t>
  </si>
  <si>
    <t>Industry (Thailand) Ltd.</t>
  </si>
  <si>
    <t>i.     A corporate guarantee of THB134.0 million and USD2.0 million for its Thai subsidiary, Sunchirin</t>
  </si>
  <si>
    <t>N/A</t>
  </si>
  <si>
    <t>B6</t>
  </si>
  <si>
    <t>A6</t>
  </si>
  <si>
    <t>Exchange reserve</t>
  </si>
  <si>
    <t>B5</t>
  </si>
  <si>
    <t>*</t>
  </si>
  <si>
    <t>The Company has issued the following guarantees for its subsidiary to secure banking facilities:-</t>
  </si>
  <si>
    <t xml:space="preserve">    Included in the borrowings are amounts</t>
  </si>
  <si>
    <t xml:space="preserve">    denominated in foreign currency </t>
  </si>
  <si>
    <t xml:space="preserve">    FC '000</t>
  </si>
  <si>
    <t>These dividends were paid on 12 August 2008.</t>
  </si>
  <si>
    <t xml:space="preserve">Others </t>
  </si>
  <si>
    <t>Current year-to-date</t>
  </si>
  <si>
    <t>RM'000</t>
  </si>
  <si>
    <t>Interim financial report for the fourth quarter ended 31 December 2008</t>
  </si>
  <si>
    <t>Balance at 31 December 2008</t>
  </si>
  <si>
    <t>Balance at 31 December 2007</t>
  </si>
  <si>
    <t>12 months ended 31/12/2008</t>
  </si>
  <si>
    <t>12 months ended 31/12/2007</t>
  </si>
  <si>
    <t>12 months</t>
  </si>
  <si>
    <t>12 months ended</t>
  </si>
  <si>
    <t xml:space="preserve">Dividend paid </t>
  </si>
  <si>
    <t>Dividend paid</t>
  </si>
  <si>
    <t>27 February 2009</t>
  </si>
  <si>
    <t>Restated</t>
  </si>
  <si>
    <t>Retirement benefits</t>
  </si>
  <si>
    <t>Effects of adopting actuarial valuation</t>
  </si>
  <si>
    <t>As restated</t>
  </si>
  <si>
    <t>Net profit for the year</t>
  </si>
  <si>
    <t>GROUP</t>
  </si>
  <si>
    <t>Effects on retained earnings</t>
  </si>
  <si>
    <t>As at 1 January as previously reported</t>
  </si>
  <si>
    <t>As at 1 January as restated</t>
  </si>
  <si>
    <t>Effects on profit for the year</t>
  </si>
  <si>
    <t>Profit for the year before adoption of actuatial valuation</t>
  </si>
  <si>
    <t>as previously reported</t>
  </si>
  <si>
    <t xml:space="preserve">Profit for the year </t>
  </si>
  <si>
    <t>As previously reported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</si>
</sst>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THB]\ #,##0_);\([$THB]\ #,##0\)"/>
    <numFmt numFmtId="192" formatCode="[$-409]dddd\,\ mmmm\ dd\,\ yyyy"/>
    <numFmt numFmtId="193" formatCode="d/m/yy;@"/>
    <numFmt numFmtId="194" formatCode="dd/mm/yyyy;@"/>
    <numFmt numFmtId="195" formatCode="[$INR]\ #,##0"/>
    <numFmt numFmtId="196" formatCode="#,##0.0_);[Red]\(#,##0.0\)"/>
  </numFmts>
  <fonts count="21">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sz val="8"/>
      <name val="Arial"/>
      <family val="0"/>
    </font>
    <font>
      <sz val="12"/>
      <color indexed="8"/>
      <name val="Arial"/>
      <family val="2"/>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
      <sz val="10"/>
      <color indexed="10"/>
      <name val="Arial"/>
      <family val="0"/>
    </font>
    <font>
      <sz val="10"/>
      <color indexed="12"/>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7"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3" fontId="2" fillId="0" borderId="0" xfId="0" applyNumberFormat="1" applyFont="1" applyAlignment="1">
      <alignment/>
    </xf>
    <xf numFmtId="0" fontId="11" fillId="0" borderId="0" xfId="0" applyFont="1" applyAlignment="1">
      <alignment/>
    </xf>
    <xf numFmtId="3" fontId="11" fillId="0" borderId="0" xfId="0" applyNumberFormat="1" applyFont="1" applyAlignment="1">
      <alignment/>
    </xf>
    <xf numFmtId="3" fontId="5" fillId="0" borderId="0" xfId="0" applyNumberFormat="1" applyFont="1" applyAlignment="1">
      <alignment/>
    </xf>
    <xf numFmtId="0" fontId="12"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8" fillId="0" borderId="0" xfId="0" applyFont="1" applyAlignment="1">
      <alignment horizontal="right"/>
    </xf>
    <xf numFmtId="14" fontId="2" fillId="0" borderId="0" xfId="0" applyNumberFormat="1" applyFont="1" applyAlignment="1">
      <alignment/>
    </xf>
    <xf numFmtId="0" fontId="2" fillId="0" borderId="0" xfId="0" applyFont="1" applyAlignment="1">
      <alignment horizontal="justify"/>
    </xf>
    <xf numFmtId="3" fontId="2" fillId="0" borderId="0" xfId="0" applyNumberFormat="1" applyFont="1" applyAlignment="1">
      <alignment horizontal="justify"/>
    </xf>
    <xf numFmtId="0" fontId="8"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4" fillId="0" borderId="0" xfId="0" applyFont="1" applyAlignment="1">
      <alignment/>
    </xf>
    <xf numFmtId="0" fontId="8"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11"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10" fillId="0" borderId="0" xfId="0" applyFont="1" applyAlignment="1">
      <alignment/>
    </xf>
    <xf numFmtId="0" fontId="0" fillId="0" borderId="0" xfId="0" applyFont="1" applyAlignment="1">
      <alignment/>
    </xf>
    <xf numFmtId="0" fontId="10" fillId="0" borderId="0" xfId="0" applyFont="1" applyAlignment="1">
      <alignment horizontal="left" indent="2"/>
    </xf>
    <xf numFmtId="0" fontId="11" fillId="0" borderId="0" xfId="0" applyFont="1" applyAlignment="1">
      <alignment horizontal="left" indent="2"/>
    </xf>
    <xf numFmtId="0" fontId="3" fillId="0" borderId="0" xfId="0" applyFont="1" applyAlignment="1">
      <alignment horizontal="left"/>
    </xf>
    <xf numFmtId="0" fontId="8" fillId="0" borderId="0" xfId="0" applyFont="1" applyAlignment="1">
      <alignment/>
    </xf>
    <xf numFmtId="0" fontId="8"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10" fillId="0" borderId="0" xfId="15" applyNumberFormat="1" applyFont="1" applyAlignment="1">
      <alignment/>
    </xf>
    <xf numFmtId="175" fontId="0" fillId="0" borderId="5" xfId="15" applyNumberFormat="1" applyFont="1" applyBorder="1" applyAlignment="1">
      <alignment/>
    </xf>
    <xf numFmtId="175" fontId="0" fillId="0" borderId="0" xfId="15" applyNumberFormat="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0" xfId="15" applyNumberFormat="1" applyFont="1" applyAlignment="1">
      <alignment horizontal="right"/>
    </xf>
    <xf numFmtId="175" fontId="0" fillId="0" borderId="1" xfId="15" applyNumberFormat="1" applyFont="1" applyBorder="1" applyAlignment="1">
      <alignment/>
    </xf>
    <xf numFmtId="175" fontId="10" fillId="0" borderId="1" xfId="15" applyNumberFormat="1" applyFont="1" applyBorder="1" applyAlignment="1">
      <alignment/>
    </xf>
    <xf numFmtId="175" fontId="0" fillId="0" borderId="0" xfId="15" applyNumberFormat="1" applyFont="1" applyBorder="1" applyAlignment="1">
      <alignment/>
    </xf>
    <xf numFmtId="175" fontId="10"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6" fillId="0" borderId="0" xfId="0" applyFont="1" applyAlignment="1">
      <alignment horizontal="right"/>
    </xf>
    <xf numFmtId="175" fontId="0" fillId="0" borderId="0" xfId="15" applyNumberForma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0" fontId="11" fillId="0" borderId="0" xfId="0" applyFont="1" applyAlignment="1">
      <alignment horizontal="center"/>
    </xf>
    <xf numFmtId="3" fontId="11" fillId="0" borderId="0" xfId="0" applyNumberFormat="1" applyFont="1" applyAlignment="1">
      <alignment horizontal="center"/>
    </xf>
    <xf numFmtId="3" fontId="10" fillId="0" borderId="0" xfId="0" applyNumberFormat="1" applyFont="1" applyAlignment="1">
      <alignment horizontal="center"/>
    </xf>
    <xf numFmtId="0" fontId="0" fillId="0" borderId="0" xfId="0" applyAlignment="1">
      <alignment horizontal="center"/>
    </xf>
    <xf numFmtId="0" fontId="17" fillId="0" borderId="0" xfId="0" applyFont="1" applyAlignment="1">
      <alignment/>
    </xf>
    <xf numFmtId="0" fontId="17" fillId="0" borderId="0" xfId="0" applyFont="1" applyAlignment="1">
      <alignment/>
    </xf>
    <xf numFmtId="0" fontId="18" fillId="0" borderId="0" xfId="0" applyFont="1" applyAlignment="1">
      <alignment/>
    </xf>
    <xf numFmtId="3" fontId="18" fillId="0" borderId="0" xfId="0" applyNumberFormat="1" applyFont="1" applyAlignment="1">
      <alignment/>
    </xf>
    <xf numFmtId="175" fontId="17" fillId="0" borderId="0" xfId="0" applyNumberFormat="1" applyFont="1" applyAlignment="1">
      <alignment/>
    </xf>
    <xf numFmtId="175" fontId="17" fillId="0" borderId="0" xfId="0" applyNumberFormat="1" applyFont="1" applyAlignment="1">
      <alignment/>
    </xf>
    <xf numFmtId="0" fontId="17"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11" fillId="0" borderId="0" xfId="15" applyNumberFormat="1" applyFont="1" applyAlignment="1">
      <alignment horizontal="left" indent="2"/>
    </xf>
    <xf numFmtId="175" fontId="0" fillId="0" borderId="0" xfId="15" applyNumberFormat="1" applyFont="1" applyAlignment="1">
      <alignment/>
    </xf>
    <xf numFmtId="175" fontId="2" fillId="0" borderId="0" xfId="15" applyNumberFormat="1" applyFont="1" applyAlignment="1">
      <alignment/>
    </xf>
    <xf numFmtId="175" fontId="0" fillId="0" borderId="4" xfId="15" applyNumberFormat="1" applyFont="1" applyBorder="1" applyAlignment="1">
      <alignment/>
    </xf>
    <xf numFmtId="176" fontId="2" fillId="0" borderId="0" xfId="15" applyNumberFormat="1" applyFont="1" applyAlignment="1">
      <alignment/>
    </xf>
    <xf numFmtId="176" fontId="11" fillId="0" borderId="0" xfId="15" applyNumberFormat="1" applyFont="1" applyAlignment="1">
      <alignment/>
    </xf>
    <xf numFmtId="175" fontId="2" fillId="0" borderId="6" xfId="15" applyNumberFormat="1" applyFont="1" applyBorder="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83" fontId="0" fillId="0" borderId="0" xfId="15" applyNumberFormat="1" applyFont="1" applyAlignment="1">
      <alignment horizontal="right"/>
    </xf>
    <xf numFmtId="176" fontId="0" fillId="0" borderId="0" xfId="15" applyNumberFormat="1" applyFont="1" applyAlignment="1">
      <alignment horizontal="right"/>
    </xf>
    <xf numFmtId="176" fontId="11"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19" applyFont="1" applyAlignment="1">
      <alignment/>
    </xf>
    <xf numFmtId="0" fontId="0" fillId="0" borderId="0" xfId="0" applyAlignment="1">
      <alignment horizontal="right"/>
    </xf>
    <xf numFmtId="175" fontId="0" fillId="0" borderId="6" xfId="0" applyNumberFormat="1" applyBorder="1" applyAlignment="1">
      <alignment/>
    </xf>
    <xf numFmtId="175" fontId="0" fillId="0" borderId="0" xfId="0" applyNumberFormat="1" applyBorder="1" applyAlignment="1">
      <alignment/>
    </xf>
    <xf numFmtId="0" fontId="20" fillId="0" borderId="0" xfId="0" applyFont="1" applyAlignment="1">
      <alignment/>
    </xf>
    <xf numFmtId="175" fontId="20" fillId="0" borderId="0" xfId="0" applyNumberFormat="1" applyFont="1" applyAlignment="1">
      <alignment/>
    </xf>
    <xf numFmtId="0" fontId="0" fillId="0" borderId="0" xfId="0" applyFill="1" applyAlignment="1">
      <alignment/>
    </xf>
    <xf numFmtId="9" fontId="0" fillId="0" borderId="0" xfId="19" applyAlignment="1">
      <alignment/>
    </xf>
    <xf numFmtId="0" fontId="19" fillId="0" borderId="0" xfId="0" applyFont="1" applyFill="1" applyAlignment="1">
      <alignment/>
    </xf>
    <xf numFmtId="194" fontId="2" fillId="0" borderId="0" xfId="0" applyNumberFormat="1" applyFont="1" applyAlignment="1">
      <alignment horizontal="right"/>
    </xf>
    <xf numFmtId="194" fontId="0" fillId="0" borderId="0" xfId="0" applyNumberFormat="1" applyFont="1" applyAlignment="1">
      <alignment horizontal="right"/>
    </xf>
    <xf numFmtId="194" fontId="0" fillId="0" borderId="0" xfId="0" applyNumberFormat="1" applyFont="1" applyAlignment="1">
      <alignment/>
    </xf>
    <xf numFmtId="175" fontId="0" fillId="0" borderId="0" xfId="0" applyNumberFormat="1" applyFont="1" applyAlignment="1">
      <alignment/>
    </xf>
    <xf numFmtId="0" fontId="19" fillId="0" borderId="0" xfId="0" applyFont="1" applyAlignment="1">
      <alignment/>
    </xf>
    <xf numFmtId="175" fontId="19" fillId="0" borderId="0" xfId="0" applyNumberFormat="1" applyFont="1" applyAlignment="1">
      <alignment/>
    </xf>
    <xf numFmtId="9" fontId="2" fillId="0" borderId="0" xfId="19" applyFont="1" applyAlignment="1">
      <alignment horizontal="center"/>
    </xf>
    <xf numFmtId="9" fontId="2" fillId="0" borderId="0" xfId="19" applyFont="1" applyAlignment="1">
      <alignment/>
    </xf>
    <xf numFmtId="175" fontId="0" fillId="0" borderId="0" xfId="0" applyNumberFormat="1" applyAlignment="1">
      <alignment/>
    </xf>
    <xf numFmtId="43" fontId="0" fillId="0" borderId="0" xfId="15" applyNumberFormat="1" applyFont="1" applyAlignment="1">
      <alignment horizontal="center"/>
    </xf>
    <xf numFmtId="195" fontId="0" fillId="0" borderId="0" xfId="15" applyNumberFormat="1" applyFont="1" applyAlignment="1">
      <alignment horizontal="right"/>
    </xf>
    <xf numFmtId="183" fontId="0" fillId="0" borderId="0" xfId="15" applyNumberFormat="1" applyFont="1" applyAlignment="1">
      <alignment/>
    </xf>
    <xf numFmtId="14" fontId="19" fillId="0" borderId="0" xfId="0" applyNumberFormat="1" applyFont="1" applyAlignment="1">
      <alignment/>
    </xf>
    <xf numFmtId="0" fontId="20" fillId="0" borderId="0" xfId="0" applyFont="1" applyAlignment="1">
      <alignment/>
    </xf>
    <xf numFmtId="43" fontId="20" fillId="0" borderId="0" xfId="0" applyNumberFormat="1" applyFont="1" applyAlignment="1">
      <alignment/>
    </xf>
    <xf numFmtId="0" fontId="10" fillId="0" borderId="0" xfId="0" applyFont="1" applyAlignment="1">
      <alignment horizontal="center"/>
    </xf>
    <xf numFmtId="175" fontId="2" fillId="0" borderId="7" xfId="15" applyNumberFormat="1" applyFont="1" applyBorder="1" applyAlignment="1">
      <alignment/>
    </xf>
    <xf numFmtId="175" fontId="0" fillId="0" borderId="7" xfId="15" applyNumberFormat="1" applyFont="1" applyBorder="1" applyAlignment="1">
      <alignment/>
    </xf>
    <xf numFmtId="175" fontId="2" fillId="0" borderId="8" xfId="15" applyNumberFormat="1" applyFont="1" applyBorder="1" applyAlignment="1">
      <alignment/>
    </xf>
    <xf numFmtId="175" fontId="0" fillId="0" borderId="9" xfId="15" applyNumberFormat="1" applyFont="1" applyBorder="1" applyAlignment="1">
      <alignment/>
    </xf>
    <xf numFmtId="175" fontId="2" fillId="0" borderId="10" xfId="15" applyNumberFormat="1" applyFont="1" applyBorder="1" applyAlignment="1">
      <alignment/>
    </xf>
    <xf numFmtId="175" fontId="0" fillId="0" borderId="11" xfId="15" applyNumberFormat="1" applyFont="1" applyBorder="1" applyAlignment="1">
      <alignment/>
    </xf>
    <xf numFmtId="38" fontId="0" fillId="0" borderId="0" xfId="0" applyNumberFormat="1" applyAlignment="1">
      <alignment/>
    </xf>
    <xf numFmtId="38" fontId="0" fillId="0" borderId="4" xfId="0" applyNumberFormat="1" applyBorder="1" applyAlignment="1">
      <alignment/>
    </xf>
    <xf numFmtId="0" fontId="10" fillId="0" borderId="0" xfId="0" applyFont="1" applyAlignment="1">
      <alignment horizontal="center"/>
    </xf>
    <xf numFmtId="15" fontId="8" fillId="0" borderId="0" xfId="0" applyNumberFormat="1" applyFont="1" applyAlignment="1" quotePrefix="1">
      <alignment horizontal="left"/>
    </xf>
    <xf numFmtId="0" fontId="14" fillId="0" borderId="0" xfId="0" applyFont="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right"/>
    </xf>
    <xf numFmtId="0" fontId="0" fillId="0" borderId="7"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161925" y="47625"/>
          <a:ext cx="942975" cy="638175"/>
        </a:xfrm>
        <a:prstGeom prst="rect">
          <a:avLst/>
        </a:prstGeom>
        <a:noFill/>
        <a:ln w="9525" cmpd="sng">
          <a:noFill/>
        </a:ln>
      </xdr:spPr>
    </xdr:pic>
    <xdr:clientData/>
  </xdr:twoCellAnchor>
  <xdr:twoCellAnchor>
    <xdr:from>
      <xdr:col>1</xdr:col>
      <xdr:colOff>0</xdr:colOff>
      <xdr:row>59</xdr:row>
      <xdr:rowOff>28575</xdr:rowOff>
    </xdr:from>
    <xdr:to>
      <xdr:col>12</xdr:col>
      <xdr:colOff>19050</xdr:colOff>
      <xdr:row>61</xdr:row>
      <xdr:rowOff>85725</xdr:rowOff>
    </xdr:to>
    <xdr:sp>
      <xdr:nvSpPr>
        <xdr:cNvPr id="2" name="Rectangle 5"/>
        <xdr:cNvSpPr>
          <a:spLocks/>
        </xdr:cNvSpPr>
      </xdr:nvSpPr>
      <xdr:spPr>
        <a:xfrm>
          <a:off x="104775" y="9753600"/>
          <a:ext cx="7353300" cy="381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1</xdr:col>
      <xdr:colOff>0</xdr:colOff>
      <xdr:row>123</xdr:row>
      <xdr:rowOff>28575</xdr:rowOff>
    </xdr:from>
    <xdr:to>
      <xdr:col>12</xdr:col>
      <xdr:colOff>19050</xdr:colOff>
      <xdr:row>126</xdr:row>
      <xdr:rowOff>66675</xdr:rowOff>
    </xdr:to>
    <xdr:sp>
      <xdr:nvSpPr>
        <xdr:cNvPr id="3" name="Rectangle 8"/>
        <xdr:cNvSpPr>
          <a:spLocks/>
        </xdr:cNvSpPr>
      </xdr:nvSpPr>
      <xdr:spPr>
        <a:xfrm>
          <a:off x="104775" y="20173950"/>
          <a:ext cx="73533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7</xdr:col>
      <xdr:colOff>47625</xdr:colOff>
      <xdr:row>134</xdr:row>
      <xdr:rowOff>95250</xdr:rowOff>
    </xdr:from>
    <xdr:to>
      <xdr:col>7</xdr:col>
      <xdr:colOff>742950</xdr:colOff>
      <xdr:row>134</xdr:row>
      <xdr:rowOff>95250</xdr:rowOff>
    </xdr:to>
    <xdr:sp>
      <xdr:nvSpPr>
        <xdr:cNvPr id="4" name="Line 9"/>
        <xdr:cNvSpPr>
          <a:spLocks/>
        </xdr:cNvSpPr>
      </xdr:nvSpPr>
      <xdr:spPr>
        <a:xfrm flipH="1" flipV="1">
          <a:off x="3248025" y="22021800"/>
          <a:ext cx="695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134</xdr:row>
      <xdr:rowOff>95250</xdr:rowOff>
    </xdr:from>
    <xdr:to>
      <xdr:col>10</xdr:col>
      <xdr:colOff>0</xdr:colOff>
      <xdr:row>134</xdr:row>
      <xdr:rowOff>95250</xdr:rowOff>
    </xdr:to>
    <xdr:sp>
      <xdr:nvSpPr>
        <xdr:cNvPr id="5" name="Line 10"/>
        <xdr:cNvSpPr>
          <a:spLocks/>
        </xdr:cNvSpPr>
      </xdr:nvSpPr>
      <xdr:spPr>
        <a:xfrm>
          <a:off x="4943475" y="22021800"/>
          <a:ext cx="7810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133</xdr:row>
      <xdr:rowOff>76200</xdr:rowOff>
    </xdr:from>
    <xdr:to>
      <xdr:col>7</xdr:col>
      <xdr:colOff>9525</xdr:colOff>
      <xdr:row>133</xdr:row>
      <xdr:rowOff>76200</xdr:rowOff>
    </xdr:to>
    <xdr:sp>
      <xdr:nvSpPr>
        <xdr:cNvPr id="6" name="Line 11"/>
        <xdr:cNvSpPr>
          <a:spLocks/>
        </xdr:cNvSpPr>
      </xdr:nvSpPr>
      <xdr:spPr>
        <a:xfrm flipH="1" flipV="1">
          <a:off x="2400300" y="21840825"/>
          <a:ext cx="8096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828675</xdr:colOff>
      <xdr:row>133</xdr:row>
      <xdr:rowOff>85725</xdr:rowOff>
    </xdr:from>
    <xdr:to>
      <xdr:col>10</xdr:col>
      <xdr:colOff>819150</xdr:colOff>
      <xdr:row>133</xdr:row>
      <xdr:rowOff>85725</xdr:rowOff>
    </xdr:to>
    <xdr:sp>
      <xdr:nvSpPr>
        <xdr:cNvPr id="7" name="Line 12"/>
        <xdr:cNvSpPr>
          <a:spLocks/>
        </xdr:cNvSpPr>
      </xdr:nvSpPr>
      <xdr:spPr>
        <a:xfrm>
          <a:off x="5695950" y="21850350"/>
          <a:ext cx="8477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174</xdr:row>
      <xdr:rowOff>28575</xdr:rowOff>
    </xdr:from>
    <xdr:to>
      <xdr:col>12</xdr:col>
      <xdr:colOff>19050</xdr:colOff>
      <xdr:row>176</xdr:row>
      <xdr:rowOff>66675</xdr:rowOff>
    </xdr:to>
    <xdr:sp>
      <xdr:nvSpPr>
        <xdr:cNvPr id="8" name="Rectangle 13"/>
        <xdr:cNvSpPr>
          <a:spLocks/>
        </xdr:cNvSpPr>
      </xdr:nvSpPr>
      <xdr:spPr>
        <a:xfrm>
          <a:off x="104775" y="28470225"/>
          <a:ext cx="7353300"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1</xdr:col>
      <xdr:colOff>0</xdr:colOff>
      <xdr:row>228</xdr:row>
      <xdr:rowOff>28575</xdr:rowOff>
    </xdr:from>
    <xdr:to>
      <xdr:col>11</xdr:col>
      <xdr:colOff>847725</xdr:colOff>
      <xdr:row>230</xdr:row>
      <xdr:rowOff>66675</xdr:rowOff>
    </xdr:to>
    <xdr:sp>
      <xdr:nvSpPr>
        <xdr:cNvPr id="9" name="Rectangle 14"/>
        <xdr:cNvSpPr>
          <a:spLocks/>
        </xdr:cNvSpPr>
      </xdr:nvSpPr>
      <xdr:spPr>
        <a:xfrm>
          <a:off x="104775" y="37252275"/>
          <a:ext cx="7324725"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Cash Flow Statements should be read in conjunction with the Annual Audited financial Report of the Group for the year ended 31 December 2007.</a:t>
          </a:r>
          <a:r>
            <a:rPr lang="en-US" cap="none" sz="1000" b="0" i="0" u="none" baseline="0">
              <a:latin typeface="Arial"/>
              <a:ea typeface="Arial"/>
              <a:cs typeface="Arial"/>
            </a:rPr>
            <a:t>
</a:t>
          </a:r>
        </a:p>
      </xdr:txBody>
    </xdr:sp>
    <xdr:clientData/>
  </xdr:twoCellAnchor>
  <xdr:twoCellAnchor>
    <xdr:from>
      <xdr:col>2</xdr:col>
      <xdr:colOff>0</xdr:colOff>
      <xdr:row>237</xdr:row>
      <xdr:rowOff>9525</xdr:rowOff>
    </xdr:from>
    <xdr:to>
      <xdr:col>12</xdr:col>
      <xdr:colOff>19050</xdr:colOff>
      <xdr:row>251</xdr:row>
      <xdr:rowOff>104775</xdr:rowOff>
    </xdr:to>
    <xdr:sp>
      <xdr:nvSpPr>
        <xdr:cNvPr id="10" name="Rectangle 16"/>
        <xdr:cNvSpPr>
          <a:spLocks/>
        </xdr:cNvSpPr>
      </xdr:nvSpPr>
      <xdr:spPr>
        <a:xfrm>
          <a:off x="495300" y="38690550"/>
          <a:ext cx="6962775" cy="23622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Bursa Malaysia Securities Berhad ("Bursa Malaysia") Listing Requirements, and should be read in conjunction with the Group’s annual audited financial statements for the year ended 31 December 2007.
The accounting policies and methods of computation followed in this interim financial report are consistent with those adopted in the most recent annual audited financial statement for the year ended 31 December 2007, other than the adoption of an actuarial valuation using the Projected Unit Credit method for the purpose of determining the liability to be recognised in respect of the Group's defined benefit obligations as at balance sheet date. Previously, the liability recognised in respect of its defined benefit obligations was based on management's estimates.
The adoption of the actuarial valuation method has been accounted for retrospectively which resulted in a prior year adjustment. The effects on the current and comparative financial statements of the Group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271</xdr:row>
      <xdr:rowOff>9525</xdr:rowOff>
    </xdr:from>
    <xdr:to>
      <xdr:col>12</xdr:col>
      <xdr:colOff>19050</xdr:colOff>
      <xdr:row>274</xdr:row>
      <xdr:rowOff>104775</xdr:rowOff>
    </xdr:to>
    <xdr:sp>
      <xdr:nvSpPr>
        <xdr:cNvPr id="11" name="Rectangle 17"/>
        <xdr:cNvSpPr>
          <a:spLocks/>
        </xdr:cNvSpPr>
      </xdr:nvSpPr>
      <xdr:spPr>
        <a:xfrm>
          <a:off x="495300" y="44234100"/>
          <a:ext cx="6962775"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2007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276</xdr:row>
      <xdr:rowOff>9525</xdr:rowOff>
    </xdr:from>
    <xdr:to>
      <xdr:col>12</xdr:col>
      <xdr:colOff>19050</xdr:colOff>
      <xdr:row>278</xdr:row>
      <xdr:rowOff>114300</xdr:rowOff>
    </xdr:to>
    <xdr:sp>
      <xdr:nvSpPr>
        <xdr:cNvPr id="12" name="Rectangle 18"/>
        <xdr:cNvSpPr>
          <a:spLocks/>
        </xdr:cNvSpPr>
      </xdr:nvSpPr>
      <xdr:spPr>
        <a:xfrm>
          <a:off x="495300" y="45043725"/>
          <a:ext cx="6962775"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280</xdr:row>
      <xdr:rowOff>9525</xdr:rowOff>
    </xdr:from>
    <xdr:to>
      <xdr:col>12</xdr:col>
      <xdr:colOff>19050</xdr:colOff>
      <xdr:row>284</xdr:row>
      <xdr:rowOff>66675</xdr:rowOff>
    </xdr:to>
    <xdr:sp>
      <xdr:nvSpPr>
        <xdr:cNvPr id="13" name="Rectangle 19"/>
        <xdr:cNvSpPr>
          <a:spLocks/>
        </xdr:cNvSpPr>
      </xdr:nvSpPr>
      <xdr:spPr>
        <a:xfrm>
          <a:off x="495300" y="4569142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period year-to-date ended 31 December 2008 except for the RM1.00 million allowance made for the diminution in value of the Company’s investment in CSE Multimedia Technologies Sdn. Bhd.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286</xdr:row>
      <xdr:rowOff>9525</xdr:rowOff>
    </xdr:from>
    <xdr:to>
      <xdr:col>12</xdr:col>
      <xdr:colOff>19050</xdr:colOff>
      <xdr:row>289</xdr:row>
      <xdr:rowOff>114300</xdr:rowOff>
    </xdr:to>
    <xdr:sp>
      <xdr:nvSpPr>
        <xdr:cNvPr id="14" name="Rectangle 20"/>
        <xdr:cNvSpPr>
          <a:spLocks/>
        </xdr:cNvSpPr>
      </xdr:nvSpPr>
      <xdr:spPr>
        <a:xfrm>
          <a:off x="495300" y="46662975"/>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291</xdr:row>
      <xdr:rowOff>9525</xdr:rowOff>
    </xdr:from>
    <xdr:to>
      <xdr:col>12</xdr:col>
      <xdr:colOff>19050</xdr:colOff>
      <xdr:row>294</xdr:row>
      <xdr:rowOff>114300</xdr:rowOff>
    </xdr:to>
    <xdr:sp>
      <xdr:nvSpPr>
        <xdr:cNvPr id="15" name="Rectangle 21"/>
        <xdr:cNvSpPr>
          <a:spLocks/>
        </xdr:cNvSpPr>
      </xdr:nvSpPr>
      <xdr:spPr>
        <a:xfrm>
          <a:off x="495300" y="4747260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period under review.</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298</xdr:row>
      <xdr:rowOff>9525</xdr:rowOff>
    </xdr:from>
    <xdr:to>
      <xdr:col>12</xdr:col>
      <xdr:colOff>19050</xdr:colOff>
      <xdr:row>301</xdr:row>
      <xdr:rowOff>0</xdr:rowOff>
    </xdr:to>
    <xdr:sp>
      <xdr:nvSpPr>
        <xdr:cNvPr id="16" name="Rectangle 22"/>
        <xdr:cNvSpPr>
          <a:spLocks/>
        </xdr:cNvSpPr>
      </xdr:nvSpPr>
      <xdr:spPr>
        <a:xfrm>
          <a:off x="495300" y="48606075"/>
          <a:ext cx="6962775" cy="4762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 Company has paid the following dividend during the financial year-to-date:-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308</xdr:row>
      <xdr:rowOff>0</xdr:rowOff>
    </xdr:from>
    <xdr:to>
      <xdr:col>12</xdr:col>
      <xdr:colOff>28575</xdr:colOff>
      <xdr:row>311</xdr:row>
      <xdr:rowOff>104775</xdr:rowOff>
    </xdr:to>
    <xdr:sp>
      <xdr:nvSpPr>
        <xdr:cNvPr id="17" name="Rectangle 23"/>
        <xdr:cNvSpPr>
          <a:spLocks/>
        </xdr:cNvSpPr>
      </xdr:nvSpPr>
      <xdr:spPr>
        <a:xfrm>
          <a:off x="504825" y="502348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324</xdr:row>
      <xdr:rowOff>9525</xdr:rowOff>
    </xdr:from>
    <xdr:to>
      <xdr:col>12</xdr:col>
      <xdr:colOff>19050</xdr:colOff>
      <xdr:row>326</xdr:row>
      <xdr:rowOff>133350</xdr:rowOff>
    </xdr:to>
    <xdr:sp>
      <xdr:nvSpPr>
        <xdr:cNvPr id="18" name="Rectangle 24"/>
        <xdr:cNvSpPr>
          <a:spLocks/>
        </xdr:cNvSpPr>
      </xdr:nvSpPr>
      <xdr:spPr>
        <a:xfrm>
          <a:off x="495300" y="52854225"/>
          <a:ext cx="69627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328</xdr:row>
      <xdr:rowOff>9525</xdr:rowOff>
    </xdr:from>
    <xdr:to>
      <xdr:col>12</xdr:col>
      <xdr:colOff>19050</xdr:colOff>
      <xdr:row>333</xdr:row>
      <xdr:rowOff>19050</xdr:rowOff>
    </xdr:to>
    <xdr:sp>
      <xdr:nvSpPr>
        <xdr:cNvPr id="19" name="Rectangle 25"/>
        <xdr:cNvSpPr>
          <a:spLocks/>
        </xdr:cNvSpPr>
      </xdr:nvSpPr>
      <xdr:spPr>
        <a:xfrm>
          <a:off x="495300" y="53501925"/>
          <a:ext cx="6962775"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20 February 2009,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334</xdr:row>
      <xdr:rowOff>9525</xdr:rowOff>
    </xdr:from>
    <xdr:to>
      <xdr:col>12</xdr:col>
      <xdr:colOff>19050</xdr:colOff>
      <xdr:row>336</xdr:row>
      <xdr:rowOff>104775</xdr:rowOff>
    </xdr:to>
    <xdr:sp>
      <xdr:nvSpPr>
        <xdr:cNvPr id="20" name="Rectangle 26"/>
        <xdr:cNvSpPr>
          <a:spLocks/>
        </xdr:cNvSpPr>
      </xdr:nvSpPr>
      <xdr:spPr>
        <a:xfrm>
          <a:off x="495300" y="54473475"/>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338</xdr:row>
      <xdr:rowOff>9525</xdr:rowOff>
    </xdr:from>
    <xdr:to>
      <xdr:col>12</xdr:col>
      <xdr:colOff>19050</xdr:colOff>
      <xdr:row>342</xdr:row>
      <xdr:rowOff>66675</xdr:rowOff>
    </xdr:to>
    <xdr:sp>
      <xdr:nvSpPr>
        <xdr:cNvPr id="21" name="Rectangle 27"/>
        <xdr:cNvSpPr>
          <a:spLocks/>
        </xdr:cNvSpPr>
      </xdr:nvSpPr>
      <xdr:spPr>
        <a:xfrm>
          <a:off x="495300" y="5512117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20 February 2009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365</xdr:row>
      <xdr:rowOff>9525</xdr:rowOff>
    </xdr:from>
    <xdr:to>
      <xdr:col>12</xdr:col>
      <xdr:colOff>19050</xdr:colOff>
      <xdr:row>376</xdr:row>
      <xdr:rowOff>0</xdr:rowOff>
    </xdr:to>
    <xdr:sp>
      <xdr:nvSpPr>
        <xdr:cNvPr id="22" name="Rectangle 28"/>
        <xdr:cNvSpPr>
          <a:spLocks/>
        </xdr:cNvSpPr>
      </xdr:nvSpPr>
      <xdr:spPr>
        <a:xfrm>
          <a:off x="495300" y="59531250"/>
          <a:ext cx="6962775" cy="17716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Group’s turnover for the quarter under review was higher at RM31.15 million compared to RM30.07 million in the corresponding period last year as a result of higher sales for both Malaysian and Thai operations.  However, the Group recorded a lower profit before tax of RM1.21 million in the current quarter compared to a profit before tax of RM3.40 million for the corresponding period last year due to higher operation costs as a result of weak operating currencies and foreign exchange losses.  The Malaysian and Thailand markets had experienced a slower demand towards the end of the quarter.  The Company had provided an allowance of RM0.25 million for diminution in value of the Company’s investment in CSE Multimedia Technologies Sdn Bhd (“CMT”).  The Indian operation had an exceptionally poor quarter with a drastic drop in demand.  The associated company in China had contributed a profit of RM0.20 million compared to RM0.08 million in the corresponding period last year.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377</xdr:row>
      <xdr:rowOff>9525</xdr:rowOff>
    </xdr:from>
    <xdr:to>
      <xdr:col>12</xdr:col>
      <xdr:colOff>19050</xdr:colOff>
      <xdr:row>384</xdr:row>
      <xdr:rowOff>133350</xdr:rowOff>
    </xdr:to>
    <xdr:sp>
      <xdr:nvSpPr>
        <xdr:cNvPr id="23" name="Rectangle 29"/>
        <xdr:cNvSpPr>
          <a:spLocks/>
        </xdr:cNvSpPr>
      </xdr:nvSpPr>
      <xdr:spPr>
        <a:xfrm>
          <a:off x="495300" y="61474350"/>
          <a:ext cx="6962775" cy="12573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Group’s turnover for the quarter under review was lower at RM31.15 million compared to RM36.70 million the previous quarter as a result of lower demand towards end of the quarter.  Consequently, the Group registered a lower profit before tax of RM1.21 million compared to a profit before tax of RM2.79 million previously.  The Company had provided an allowance of RM0.25 million for diminution in value of the Company’s investment in CMT.  The associated company in China has contributed a gain of RM0.20 million compared to RM0.21 million the previous quarter.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386</xdr:row>
      <xdr:rowOff>9525</xdr:rowOff>
    </xdr:from>
    <xdr:to>
      <xdr:col>12</xdr:col>
      <xdr:colOff>19050</xdr:colOff>
      <xdr:row>390</xdr:row>
      <xdr:rowOff>47625</xdr:rowOff>
    </xdr:to>
    <xdr:sp>
      <xdr:nvSpPr>
        <xdr:cNvPr id="24" name="Rectangle 30"/>
        <xdr:cNvSpPr>
          <a:spLocks/>
        </xdr:cNvSpPr>
      </xdr:nvSpPr>
      <xdr:spPr>
        <a:xfrm>
          <a:off x="495300" y="62931675"/>
          <a:ext cx="6962775" cy="6858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2009
</a:t>
          </a:r>
          <a:r>
            <a:rPr lang="en-US" cap="none" sz="1000" b="0" i="0" u="none" baseline="0">
              <a:latin typeface="Arial"/>
              <a:ea typeface="Arial"/>
              <a:cs typeface="Arial"/>
            </a:rPr>
            <a:t>The global economic crisis has impacted the automotive industry severely and will not improve in the near term.  The Group now faces significant decline in demand in all its three operations.  Notwithstanding this situation, the Group will continue to focus on its core competencies and is well placed with a healthy balance sheet to take advantage of future opportunities.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392</xdr:row>
      <xdr:rowOff>9525</xdr:rowOff>
    </xdr:from>
    <xdr:to>
      <xdr:col>12</xdr:col>
      <xdr:colOff>19050</xdr:colOff>
      <xdr:row>395</xdr:row>
      <xdr:rowOff>47625</xdr:rowOff>
    </xdr:to>
    <xdr:sp>
      <xdr:nvSpPr>
        <xdr:cNvPr id="25" name="Rectangle 31"/>
        <xdr:cNvSpPr>
          <a:spLocks/>
        </xdr:cNvSpPr>
      </xdr:nvSpPr>
      <xdr:spPr>
        <a:xfrm>
          <a:off x="495300" y="63903225"/>
          <a:ext cx="6962775"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396</xdr:row>
      <xdr:rowOff>9525</xdr:rowOff>
    </xdr:from>
    <xdr:to>
      <xdr:col>12</xdr:col>
      <xdr:colOff>19050</xdr:colOff>
      <xdr:row>398</xdr:row>
      <xdr:rowOff>95250</xdr:rowOff>
    </xdr:to>
    <xdr:sp>
      <xdr:nvSpPr>
        <xdr:cNvPr id="26" name="Rectangle 32"/>
        <xdr:cNvSpPr>
          <a:spLocks/>
        </xdr:cNvSpPr>
      </xdr:nvSpPr>
      <xdr:spPr>
        <a:xfrm>
          <a:off x="495300" y="64550925"/>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412</xdr:row>
      <xdr:rowOff>9525</xdr:rowOff>
    </xdr:from>
    <xdr:to>
      <xdr:col>12</xdr:col>
      <xdr:colOff>19050</xdr:colOff>
      <xdr:row>423</xdr:row>
      <xdr:rowOff>133350</xdr:rowOff>
    </xdr:to>
    <xdr:sp>
      <xdr:nvSpPr>
        <xdr:cNvPr id="27" name="Rectangle 33"/>
        <xdr:cNvSpPr>
          <a:spLocks/>
        </xdr:cNvSpPr>
      </xdr:nvSpPr>
      <xdr:spPr>
        <a:xfrm>
          <a:off x="495300" y="67160775"/>
          <a:ext cx="6962775" cy="1905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and also another 7 years tax exempt promotion privileges for its third qualifying project effective from 7 January 2008 to 6 January 2014.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425</xdr:row>
      <xdr:rowOff>9525</xdr:rowOff>
    </xdr:from>
    <xdr:to>
      <xdr:col>12</xdr:col>
      <xdr:colOff>19050</xdr:colOff>
      <xdr:row>427</xdr:row>
      <xdr:rowOff>95250</xdr:rowOff>
    </xdr:to>
    <xdr:sp>
      <xdr:nvSpPr>
        <xdr:cNvPr id="28" name="Rectangle 34"/>
        <xdr:cNvSpPr>
          <a:spLocks/>
        </xdr:cNvSpPr>
      </xdr:nvSpPr>
      <xdr:spPr>
        <a:xfrm>
          <a:off x="495300" y="69265800"/>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investment and/or properties for the quarter ended 31 December 2008.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429</xdr:row>
      <xdr:rowOff>9525</xdr:rowOff>
    </xdr:from>
    <xdr:to>
      <xdr:col>12</xdr:col>
      <xdr:colOff>19050</xdr:colOff>
      <xdr:row>432</xdr:row>
      <xdr:rowOff>123825</xdr:rowOff>
    </xdr:to>
    <xdr:sp>
      <xdr:nvSpPr>
        <xdr:cNvPr id="29" name="Rectangle 35"/>
        <xdr:cNvSpPr>
          <a:spLocks/>
        </xdr:cNvSpPr>
      </xdr:nvSpPr>
      <xdr:spPr>
        <a:xfrm>
          <a:off x="495300" y="69913500"/>
          <a:ext cx="6962775"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434</xdr:row>
      <xdr:rowOff>9525</xdr:rowOff>
    </xdr:from>
    <xdr:to>
      <xdr:col>12</xdr:col>
      <xdr:colOff>19050</xdr:colOff>
      <xdr:row>437</xdr:row>
      <xdr:rowOff>76200</xdr:rowOff>
    </xdr:to>
    <xdr:sp>
      <xdr:nvSpPr>
        <xdr:cNvPr id="30" name="Rectangle 36"/>
        <xdr:cNvSpPr>
          <a:spLocks/>
        </xdr:cNvSpPr>
      </xdr:nvSpPr>
      <xdr:spPr>
        <a:xfrm>
          <a:off x="495300" y="70723125"/>
          <a:ext cx="6962775" cy="5524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20 February 2009 (latest practicable date which is not earlier than 7 days from the date of issue of this interim report.</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439</xdr:row>
      <xdr:rowOff>9525</xdr:rowOff>
    </xdr:from>
    <xdr:to>
      <xdr:col>12</xdr:col>
      <xdr:colOff>19050</xdr:colOff>
      <xdr:row>441</xdr:row>
      <xdr:rowOff>104775</xdr:rowOff>
    </xdr:to>
    <xdr:sp>
      <xdr:nvSpPr>
        <xdr:cNvPr id="31" name="Rectangle 37"/>
        <xdr:cNvSpPr>
          <a:spLocks/>
        </xdr:cNvSpPr>
      </xdr:nvSpPr>
      <xdr:spPr>
        <a:xfrm>
          <a:off x="495300" y="71532750"/>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31 December 2008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464</xdr:row>
      <xdr:rowOff>9525</xdr:rowOff>
    </xdr:from>
    <xdr:to>
      <xdr:col>12</xdr:col>
      <xdr:colOff>19050</xdr:colOff>
      <xdr:row>477</xdr:row>
      <xdr:rowOff>152400</xdr:rowOff>
    </xdr:to>
    <xdr:sp>
      <xdr:nvSpPr>
        <xdr:cNvPr id="32" name="Rectangle 40"/>
        <xdr:cNvSpPr>
          <a:spLocks/>
        </xdr:cNvSpPr>
      </xdr:nvSpPr>
      <xdr:spPr>
        <a:xfrm>
          <a:off x="495300" y="75618975"/>
          <a:ext cx="6962775" cy="2247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Financial Instruments with Off Balance Sheet Risk
</a:t>
          </a:r>
          <a:r>
            <a:rPr lang="en-US" cap="none" sz="1000" b="0" i="0" u="none" baseline="0">
              <a:latin typeface="Arial"/>
              <a:ea typeface="Arial"/>
              <a:cs typeface="Arial"/>
            </a:rPr>
            <a:t>The Group enters into short-term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financial instrument with off balance sheet risk as at 20 February 2009,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All foreign currency translation gain and losses are measured for the interim financial reporting by the same principle as at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479</xdr:row>
      <xdr:rowOff>9525</xdr:rowOff>
    </xdr:from>
    <xdr:to>
      <xdr:col>12</xdr:col>
      <xdr:colOff>19050</xdr:colOff>
      <xdr:row>487</xdr:row>
      <xdr:rowOff>152400</xdr:rowOff>
    </xdr:to>
    <xdr:sp>
      <xdr:nvSpPr>
        <xdr:cNvPr id="33" name="Rectangle 42"/>
        <xdr:cNvSpPr>
          <a:spLocks/>
        </xdr:cNvSpPr>
      </xdr:nvSpPr>
      <xdr:spPr>
        <a:xfrm>
          <a:off x="495300" y="78047850"/>
          <a:ext cx="6962775" cy="14382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20 February 2009,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Following to the third hearing on 12 December 2008, the High Court of Shah Alam had again postponed the hearing to 30 March 2009 in relation to the said compulsory acquisition.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491</xdr:row>
      <xdr:rowOff>9525</xdr:rowOff>
    </xdr:from>
    <xdr:to>
      <xdr:col>12</xdr:col>
      <xdr:colOff>19050</xdr:colOff>
      <xdr:row>494</xdr:row>
      <xdr:rowOff>38100</xdr:rowOff>
    </xdr:to>
    <xdr:sp>
      <xdr:nvSpPr>
        <xdr:cNvPr id="34" name="Rectangle 44"/>
        <xdr:cNvSpPr>
          <a:spLocks/>
        </xdr:cNvSpPr>
      </xdr:nvSpPr>
      <xdr:spPr>
        <a:xfrm>
          <a:off x="495300" y="79990950"/>
          <a:ext cx="6962775" cy="514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a:t>
          </a:r>
          <a:r>
            <a:rPr lang="en-US" cap="none" sz="1000" b="0" i="0" u="none" baseline="0">
              <a:latin typeface="Arial"/>
              <a:ea typeface="Arial"/>
              <a:cs typeface="Arial"/>
            </a:rPr>
            <a:t>The dividend approved and paid in the current financial year-to-date was in respect of the financial year ended 31 December 2007 which comprised:-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495</xdr:row>
      <xdr:rowOff>9525</xdr:rowOff>
    </xdr:from>
    <xdr:to>
      <xdr:col>12</xdr:col>
      <xdr:colOff>19050</xdr:colOff>
      <xdr:row>499</xdr:row>
      <xdr:rowOff>114300</xdr:rowOff>
    </xdr:to>
    <xdr:sp>
      <xdr:nvSpPr>
        <xdr:cNvPr id="35" name="Rectangle 45"/>
        <xdr:cNvSpPr>
          <a:spLocks/>
        </xdr:cNvSpPr>
      </xdr:nvSpPr>
      <xdr:spPr>
        <a:xfrm>
          <a:off x="885825" y="80638650"/>
          <a:ext cx="6572250" cy="752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302</xdr:row>
      <xdr:rowOff>9525</xdr:rowOff>
    </xdr:from>
    <xdr:to>
      <xdr:col>10</xdr:col>
      <xdr:colOff>9525</xdr:colOff>
      <xdr:row>306</xdr:row>
      <xdr:rowOff>19050</xdr:rowOff>
    </xdr:to>
    <xdr:sp>
      <xdr:nvSpPr>
        <xdr:cNvPr id="36" name="Rectangle 46"/>
        <xdr:cNvSpPr>
          <a:spLocks/>
        </xdr:cNvSpPr>
      </xdr:nvSpPr>
      <xdr:spPr>
        <a:xfrm>
          <a:off x="495300" y="49253775"/>
          <a:ext cx="5238750"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(2007: 5.0 sen less income tax at 27%, paid on 13 August 2007) per ordinary share of which 3.0 sen was net of income tax at 26% and another 2.0 sen  tax exempt; and a special tax exempt dividend of 2.0 sen paid on 12 August 2008 for the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502</xdr:row>
      <xdr:rowOff>9525</xdr:rowOff>
    </xdr:from>
    <xdr:to>
      <xdr:col>12</xdr:col>
      <xdr:colOff>19050</xdr:colOff>
      <xdr:row>505</xdr:row>
      <xdr:rowOff>133350</xdr:rowOff>
    </xdr:to>
    <xdr:sp>
      <xdr:nvSpPr>
        <xdr:cNvPr id="37" name="Rectangle 47"/>
        <xdr:cNvSpPr>
          <a:spLocks/>
        </xdr:cNvSpPr>
      </xdr:nvSpPr>
      <xdr:spPr>
        <a:xfrm>
          <a:off x="495300" y="81772125"/>
          <a:ext cx="6962775" cy="609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is recommending a first and final tax exempt dividend of 5.0 sen per ordinary share in respect of the financial year ended 31 December 2008, subject to the approval by the shareholders at the forthcoming Annual General Meeting.  The payment date of this dividend will be announced later.</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267</xdr:row>
      <xdr:rowOff>0</xdr:rowOff>
    </xdr:from>
    <xdr:to>
      <xdr:col>12</xdr:col>
      <xdr:colOff>19050</xdr:colOff>
      <xdr:row>269</xdr:row>
      <xdr:rowOff>57150</xdr:rowOff>
    </xdr:to>
    <xdr:sp>
      <xdr:nvSpPr>
        <xdr:cNvPr id="38" name="Rectangle 48"/>
        <xdr:cNvSpPr>
          <a:spLocks/>
        </xdr:cNvSpPr>
      </xdr:nvSpPr>
      <xdr:spPr>
        <a:xfrm>
          <a:off x="495300" y="43576875"/>
          <a:ext cx="696277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will apply FRS 139 when it becomes effective.  The impact of applying FRS 139 on the financial statements of the Group is not disclosed by virtue of the exemption given in paragraph 103AB of FRS 139.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O535"/>
  <sheetViews>
    <sheetView tabSelected="1" view="pageBreakPreview" zoomScaleSheetLayoutView="100" workbookViewId="0" topLeftCell="D1">
      <selection activeCell="I254" sqref="I254"/>
    </sheetView>
  </sheetViews>
  <sheetFormatPr defaultColWidth="9.140625" defaultRowHeight="12.75"/>
  <cols>
    <col min="1" max="1" width="1.57421875" style="0" customWidth="1"/>
    <col min="2" max="2" width="5.8515625" style="0" customWidth="1"/>
    <col min="3" max="3" width="5.57421875" style="0" customWidth="1"/>
    <col min="4" max="4" width="5.421875" style="0" customWidth="1"/>
    <col min="5" max="5" width="7.57421875" style="0" customWidth="1"/>
    <col min="6" max="6" width="9.57421875" style="0" customWidth="1"/>
    <col min="7" max="7" width="12.421875" style="0" customWidth="1"/>
    <col min="8" max="8" width="12.140625" style="0" customWidth="1"/>
    <col min="9" max="12" width="12.8515625" style="0" customWidth="1"/>
    <col min="13" max="13" width="1.8515625" style="0" customWidth="1"/>
    <col min="14" max="14" width="10.7109375" style="0" customWidth="1"/>
    <col min="15" max="15" width="9.140625" style="79" customWidth="1"/>
  </cols>
  <sheetData>
    <row r="1" ht="14.25" customHeight="1"/>
    <row r="2" ht="11.25" customHeight="1">
      <c r="B2" s="1"/>
    </row>
    <row r="3" ht="18.75">
      <c r="E3" s="16" t="s">
        <v>78</v>
      </c>
    </row>
    <row r="6" ht="15">
      <c r="B6" s="1" t="s">
        <v>240</v>
      </c>
    </row>
    <row r="7" ht="12.75">
      <c r="B7" s="2" t="s">
        <v>0</v>
      </c>
    </row>
    <row r="8" ht="12.75">
      <c r="B8" s="2"/>
    </row>
    <row r="9" ht="12.75">
      <c r="B9" s="2"/>
    </row>
    <row r="10" spans="2:13" ht="15">
      <c r="B10" s="8" t="s">
        <v>1</v>
      </c>
      <c r="C10" s="9"/>
      <c r="D10" s="9"/>
      <c r="E10" s="9"/>
      <c r="F10" s="9"/>
      <c r="G10" s="9"/>
      <c r="H10" s="9"/>
      <c r="I10" s="9"/>
      <c r="J10" s="9"/>
      <c r="K10" s="9"/>
      <c r="L10" s="9"/>
      <c r="M10" s="9"/>
    </row>
    <row r="11" spans="2:13" ht="12.75">
      <c r="B11" s="10"/>
      <c r="C11" s="9"/>
      <c r="D11" s="9"/>
      <c r="E11" s="9"/>
      <c r="F11" s="9"/>
      <c r="G11" s="9"/>
      <c r="H11" s="9"/>
      <c r="I11" s="9"/>
      <c r="J11" s="9"/>
      <c r="K11" s="9"/>
      <c r="L11" s="9"/>
      <c r="M11" s="9"/>
    </row>
    <row r="12" spans="2:13" ht="12.75">
      <c r="B12" s="11" t="s">
        <v>2</v>
      </c>
      <c r="C12" s="9"/>
      <c r="D12" s="9"/>
      <c r="E12" s="9"/>
      <c r="F12" s="9"/>
      <c r="G12" s="9"/>
      <c r="H12" s="9"/>
      <c r="I12" s="9"/>
      <c r="J12" s="9"/>
      <c r="K12" s="9"/>
      <c r="L12" s="9"/>
      <c r="M12" s="9"/>
    </row>
    <row r="13" spans="2:13" ht="12.75">
      <c r="B13" s="2"/>
      <c r="C13" s="9"/>
      <c r="D13" s="9"/>
      <c r="E13" s="9"/>
      <c r="F13" s="9"/>
      <c r="G13" s="9"/>
      <c r="H13" s="9"/>
      <c r="I13" s="9"/>
      <c r="J13" s="9"/>
      <c r="K13" s="9"/>
      <c r="L13" s="9"/>
      <c r="M13" s="9"/>
    </row>
    <row r="14" spans="2:13" ht="12.75">
      <c r="B14" s="9"/>
      <c r="C14" s="9"/>
      <c r="D14" s="9"/>
      <c r="E14" s="9"/>
      <c r="F14" s="9"/>
      <c r="H14" s="9"/>
      <c r="I14" s="136" t="s">
        <v>3</v>
      </c>
      <c r="J14" s="136"/>
      <c r="K14" s="136" t="s">
        <v>4</v>
      </c>
      <c r="L14" s="136"/>
      <c r="M14" s="9"/>
    </row>
    <row r="15" spans="2:13" ht="12.75">
      <c r="B15" s="9"/>
      <c r="C15" s="9"/>
      <c r="D15" s="9"/>
      <c r="E15" s="9"/>
      <c r="F15" s="9"/>
      <c r="H15" s="9"/>
      <c r="I15" s="127"/>
      <c r="J15" s="127" t="s">
        <v>250</v>
      </c>
      <c r="K15" s="127"/>
      <c r="L15" s="127" t="s">
        <v>250</v>
      </c>
      <c r="M15" s="9"/>
    </row>
    <row r="16" spans="2:13" ht="12.75">
      <c r="B16" s="9"/>
      <c r="C16" s="9"/>
      <c r="D16" s="9"/>
      <c r="E16" s="9"/>
      <c r="F16" s="9"/>
      <c r="H16" s="9"/>
      <c r="I16" s="17" t="s">
        <v>5</v>
      </c>
      <c r="J16" s="17" t="s">
        <v>6</v>
      </c>
      <c r="K16" s="17" t="s">
        <v>245</v>
      </c>
      <c r="L16" s="17" t="str">
        <f>K16</f>
        <v>12 months</v>
      </c>
      <c r="M16" s="9"/>
    </row>
    <row r="17" spans="8:15" s="9" customFormat="1" ht="12.75">
      <c r="H17" s="72"/>
      <c r="I17" s="17" t="s">
        <v>7</v>
      </c>
      <c r="J17" s="17" t="s">
        <v>7</v>
      </c>
      <c r="K17" s="17" t="s">
        <v>8</v>
      </c>
      <c r="L17" s="17" t="s">
        <v>9</v>
      </c>
      <c r="O17" s="78"/>
    </row>
    <row r="18" spans="8:41" s="9" customFormat="1" ht="12.75">
      <c r="H18" s="72"/>
      <c r="I18" s="17" t="s">
        <v>10</v>
      </c>
      <c r="J18" s="17" t="s">
        <v>10</v>
      </c>
      <c r="K18" s="17" t="s">
        <v>11</v>
      </c>
      <c r="L18" s="17" t="s">
        <v>11</v>
      </c>
      <c r="O18" s="78"/>
      <c r="W18" s="2"/>
      <c r="Y18" s="2"/>
      <c r="AA18" s="2"/>
      <c r="AC18" s="2"/>
      <c r="AK18" s="2"/>
      <c r="AL18" s="22"/>
      <c r="AM18" s="22"/>
      <c r="AN18" s="22"/>
      <c r="AO18" s="22"/>
    </row>
    <row r="19" spans="8:41" s="9" customFormat="1" ht="12.75">
      <c r="H19" s="20" t="s">
        <v>12</v>
      </c>
      <c r="I19" s="113">
        <v>39813</v>
      </c>
      <c r="J19" s="113">
        <v>39447</v>
      </c>
      <c r="K19" s="113">
        <f>+I19</f>
        <v>39813</v>
      </c>
      <c r="L19" s="113">
        <f>+J19</f>
        <v>39447</v>
      </c>
      <c r="O19" s="78"/>
      <c r="W19" s="2"/>
      <c r="Y19" s="2"/>
      <c r="AA19" s="2"/>
      <c r="AC19" s="2"/>
      <c r="AK19" s="2"/>
      <c r="AL19" s="22"/>
      <c r="AM19" s="22"/>
      <c r="AN19" s="22"/>
      <c r="AO19" s="22"/>
    </row>
    <row r="20" spans="8:15" s="9" customFormat="1" ht="12.75">
      <c r="H20" s="72"/>
      <c r="I20" s="17" t="s">
        <v>13</v>
      </c>
      <c r="J20" s="17" t="s">
        <v>13</v>
      </c>
      <c r="K20" s="17" t="s">
        <v>13</v>
      </c>
      <c r="L20" s="17" t="s">
        <v>13</v>
      </c>
      <c r="O20" s="78"/>
    </row>
    <row r="21" spans="2:13" ht="12.75">
      <c r="B21" s="2"/>
      <c r="C21" s="9"/>
      <c r="D21" s="9"/>
      <c r="E21" s="9"/>
      <c r="F21" s="9"/>
      <c r="G21" s="9"/>
      <c r="H21" s="72"/>
      <c r="I21" s="46"/>
      <c r="J21" s="46"/>
      <c r="K21" s="46"/>
      <c r="L21" s="46"/>
      <c r="M21" s="9"/>
    </row>
    <row r="22" spans="2:13" ht="12.75">
      <c r="B22" s="2" t="s">
        <v>14</v>
      </c>
      <c r="C22" s="9"/>
      <c r="D22" s="9"/>
      <c r="E22" s="9"/>
      <c r="F22" s="9"/>
      <c r="G22" s="9"/>
      <c r="H22" s="73"/>
      <c r="I22" s="47">
        <v>31154</v>
      </c>
      <c r="J22" s="47">
        <v>30069</v>
      </c>
      <c r="K22" s="47">
        <v>136781</v>
      </c>
      <c r="L22" s="46">
        <v>116523</v>
      </c>
      <c r="M22" s="9"/>
    </row>
    <row r="23" spans="2:13" ht="12.75">
      <c r="B23" s="2" t="s">
        <v>15</v>
      </c>
      <c r="C23" s="9"/>
      <c r="D23" s="9"/>
      <c r="E23" s="9"/>
      <c r="F23" s="9"/>
      <c r="G23" s="9"/>
      <c r="H23" s="72"/>
      <c r="I23" s="46"/>
      <c r="J23" s="46"/>
      <c r="K23" s="46"/>
      <c r="L23" s="46"/>
      <c r="M23" s="9"/>
    </row>
    <row r="24" spans="2:13" ht="12.75">
      <c r="B24" s="2" t="s">
        <v>16</v>
      </c>
      <c r="C24" s="9"/>
      <c r="D24" s="9"/>
      <c r="E24" s="9"/>
      <c r="F24" s="12"/>
      <c r="G24" s="119"/>
      <c r="H24" s="118"/>
      <c r="I24" s="47">
        <f>-31082+86</f>
        <v>-30996</v>
      </c>
      <c r="J24" s="46">
        <f>-26672+60</f>
        <v>-26612</v>
      </c>
      <c r="K24" s="46">
        <f>-127894+86</f>
        <v>-127808</v>
      </c>
      <c r="L24" s="46">
        <f>-110755+60</f>
        <v>-110695</v>
      </c>
      <c r="M24" s="9"/>
    </row>
    <row r="25" spans="2:13" ht="12.75">
      <c r="B25" s="2"/>
      <c r="C25" s="9"/>
      <c r="D25" s="9"/>
      <c r="E25" s="9"/>
      <c r="F25" s="9"/>
      <c r="G25" s="9"/>
      <c r="H25" s="72"/>
      <c r="I25" s="46"/>
      <c r="J25" s="46"/>
      <c r="K25" s="46"/>
      <c r="L25" s="46"/>
      <c r="M25" s="9"/>
    </row>
    <row r="26" spans="2:13" ht="12.75">
      <c r="B26" s="2" t="s">
        <v>17</v>
      </c>
      <c r="C26" s="9"/>
      <c r="D26" s="9"/>
      <c r="E26" s="2"/>
      <c r="F26" s="2"/>
      <c r="G26" s="2"/>
      <c r="H26" s="20"/>
      <c r="I26" s="46">
        <v>877</v>
      </c>
      <c r="J26" s="46">
        <v>-147</v>
      </c>
      <c r="K26" s="46">
        <v>-381</v>
      </c>
      <c r="L26" s="46">
        <v>1112</v>
      </c>
      <c r="M26" s="9"/>
    </row>
    <row r="27" spans="2:16" ht="12.75">
      <c r="B27" s="9"/>
      <c r="C27" s="9"/>
      <c r="D27" s="9"/>
      <c r="E27" s="9"/>
      <c r="F27" s="9"/>
      <c r="G27" s="9"/>
      <c r="H27" s="72"/>
      <c r="I27" s="48"/>
      <c r="J27" s="46"/>
      <c r="K27" s="46"/>
      <c r="L27" s="46"/>
      <c r="M27" s="9"/>
      <c r="P27" s="5"/>
    </row>
    <row r="28" spans="2:13" ht="12.75">
      <c r="B28" s="2" t="s">
        <v>19</v>
      </c>
      <c r="C28" s="9"/>
      <c r="D28" s="9"/>
      <c r="E28" s="12"/>
      <c r="F28" s="2"/>
      <c r="G28" s="12"/>
      <c r="H28" s="20"/>
      <c r="I28" s="49">
        <f>SUM(I21:I27)</f>
        <v>1035</v>
      </c>
      <c r="J28" s="49">
        <f>SUM(J21:J27)</f>
        <v>3310</v>
      </c>
      <c r="K28" s="49">
        <f>SUM(K21:K27)</f>
        <v>8592</v>
      </c>
      <c r="L28" s="49">
        <f>SUM(L21:L27)</f>
        <v>6940</v>
      </c>
      <c r="M28" s="9"/>
    </row>
    <row r="29" spans="2:13" ht="12.75">
      <c r="B29" s="2"/>
      <c r="C29" s="9"/>
      <c r="D29" s="9"/>
      <c r="E29" s="9"/>
      <c r="F29" s="9"/>
      <c r="G29" s="9"/>
      <c r="H29" s="72"/>
      <c r="I29" s="46"/>
      <c r="J29" s="46"/>
      <c r="K29" s="46"/>
      <c r="L29" s="46"/>
      <c r="M29" s="9"/>
    </row>
    <row r="30" spans="2:13" ht="12.75">
      <c r="B30" s="2" t="s">
        <v>20</v>
      </c>
      <c r="C30" s="9"/>
      <c r="D30" s="9"/>
      <c r="E30" s="2"/>
      <c r="F30" s="9"/>
      <c r="G30" s="2"/>
      <c r="H30" s="20"/>
      <c r="I30" s="47">
        <v>-27</v>
      </c>
      <c r="J30" s="47">
        <v>6</v>
      </c>
      <c r="K30" s="46">
        <v>-98</v>
      </c>
      <c r="L30" s="46">
        <v>-208</v>
      </c>
      <c r="M30" s="9"/>
    </row>
    <row r="31" spans="2:13" ht="12.75">
      <c r="B31" s="2"/>
      <c r="C31" s="9"/>
      <c r="D31" s="9"/>
      <c r="E31" s="9"/>
      <c r="F31" s="9"/>
      <c r="G31" s="9"/>
      <c r="H31" s="72"/>
      <c r="I31" s="46"/>
      <c r="J31" s="46"/>
      <c r="K31" s="46"/>
      <c r="L31" s="46"/>
      <c r="M31" s="9"/>
    </row>
    <row r="32" spans="2:13" ht="12.75">
      <c r="B32" s="2" t="s">
        <v>21</v>
      </c>
      <c r="C32" s="9"/>
      <c r="D32" s="2"/>
      <c r="E32" s="2"/>
      <c r="F32" s="2"/>
      <c r="G32" s="9"/>
      <c r="H32" s="72"/>
      <c r="I32" s="46">
        <v>203</v>
      </c>
      <c r="J32" s="46">
        <v>80</v>
      </c>
      <c r="K32" s="46">
        <v>825</v>
      </c>
      <c r="L32" s="46">
        <v>366</v>
      </c>
      <c r="M32" s="9"/>
    </row>
    <row r="33" spans="2:14" ht="12.75">
      <c r="B33" s="9"/>
      <c r="C33" s="9"/>
      <c r="D33" s="9"/>
      <c r="E33" s="9"/>
      <c r="F33" s="9"/>
      <c r="G33" s="9"/>
      <c r="H33" s="72"/>
      <c r="I33" s="46"/>
      <c r="J33" s="46"/>
      <c r="K33" s="46"/>
      <c r="L33" s="46"/>
      <c r="M33" s="9"/>
      <c r="N33" s="5"/>
    </row>
    <row r="34" spans="2:13" ht="12.75">
      <c r="B34" s="2" t="s">
        <v>22</v>
      </c>
      <c r="C34" s="9"/>
      <c r="D34" s="9"/>
      <c r="E34" s="9"/>
      <c r="F34" s="12"/>
      <c r="G34" s="2"/>
      <c r="H34" s="73"/>
      <c r="I34" s="49">
        <f>SUM(I28:I33)</f>
        <v>1211</v>
      </c>
      <c r="J34" s="49">
        <f>SUM(J28:J33)</f>
        <v>3396</v>
      </c>
      <c r="K34" s="49">
        <f>SUM(K28:K33)</f>
        <v>9319</v>
      </c>
      <c r="L34" s="49">
        <f>SUM(L28:L33)</f>
        <v>7098</v>
      </c>
      <c r="M34" s="9"/>
    </row>
    <row r="35" spans="2:13" ht="12.75">
      <c r="B35" s="2"/>
      <c r="C35" s="9"/>
      <c r="D35" s="9"/>
      <c r="E35" s="9"/>
      <c r="F35" s="9"/>
      <c r="G35" s="9"/>
      <c r="H35" s="72"/>
      <c r="I35" s="46"/>
      <c r="J35" s="46"/>
      <c r="K35" s="46"/>
      <c r="L35" s="46"/>
      <c r="M35" s="9"/>
    </row>
    <row r="36" spans="2:14" ht="12.75">
      <c r="B36" s="2" t="s">
        <v>23</v>
      </c>
      <c r="C36" s="9"/>
      <c r="D36" s="9"/>
      <c r="E36" s="9"/>
      <c r="F36" s="9"/>
      <c r="G36" s="2"/>
      <c r="H36" s="20" t="s">
        <v>230</v>
      </c>
      <c r="I36" s="47">
        <f>55-14</f>
        <v>41</v>
      </c>
      <c r="J36" s="47">
        <f>-311-11</f>
        <v>-322</v>
      </c>
      <c r="K36" s="47">
        <f>-1188-14</f>
        <v>-1202</v>
      </c>
      <c r="L36" s="46">
        <f>-1088-11</f>
        <v>-1099</v>
      </c>
      <c r="M36" s="9"/>
      <c r="N36" s="110"/>
    </row>
    <row r="37" spans="2:15" ht="12.75">
      <c r="B37" s="9"/>
      <c r="C37" s="9"/>
      <c r="D37" s="9"/>
      <c r="E37" s="9"/>
      <c r="F37" s="9"/>
      <c r="G37" s="9"/>
      <c r="H37" s="72"/>
      <c r="I37" s="46"/>
      <c r="J37" s="46"/>
      <c r="K37" s="46"/>
      <c r="L37" s="46"/>
      <c r="M37" s="9"/>
      <c r="O37" s="80"/>
    </row>
    <row r="38" spans="2:13" ht="12.75">
      <c r="B38" s="2" t="s">
        <v>24</v>
      </c>
      <c r="C38" s="9"/>
      <c r="D38" s="9"/>
      <c r="E38" s="9"/>
      <c r="F38" s="12"/>
      <c r="G38" s="2"/>
      <c r="H38" s="73"/>
      <c r="I38" s="49">
        <f>SUM(I34:I37)</f>
        <v>1252</v>
      </c>
      <c r="J38" s="49">
        <f>SUM(J34:J37)</f>
        <v>3074</v>
      </c>
      <c r="K38" s="49">
        <f>SUM(K34:K37)</f>
        <v>8117</v>
      </c>
      <c r="L38" s="49">
        <f>SUM(L34:L37)</f>
        <v>5999</v>
      </c>
      <c r="M38" s="9"/>
    </row>
    <row r="39" spans="2:13" ht="12.75">
      <c r="B39" s="2"/>
      <c r="C39" s="9"/>
      <c r="D39" s="9"/>
      <c r="E39" s="9"/>
      <c r="F39" s="9"/>
      <c r="G39" s="9"/>
      <c r="H39" s="72"/>
      <c r="I39" s="46"/>
      <c r="J39" s="46"/>
      <c r="K39" s="46"/>
      <c r="L39" s="46"/>
      <c r="M39" s="9"/>
    </row>
    <row r="40" spans="2:14" ht="12.75">
      <c r="B40" s="2" t="s">
        <v>25</v>
      </c>
      <c r="C40" s="9"/>
      <c r="D40" s="9"/>
      <c r="E40" s="9"/>
      <c r="F40" s="9"/>
      <c r="G40" s="2"/>
      <c r="H40" s="72"/>
      <c r="I40" s="47">
        <v>0</v>
      </c>
      <c r="J40" s="47">
        <v>0</v>
      </c>
      <c r="K40" s="47">
        <v>0</v>
      </c>
      <c r="L40" s="46">
        <v>0</v>
      </c>
      <c r="M40" s="2"/>
      <c r="N40" s="4"/>
    </row>
    <row r="41" spans="2:15" ht="12.75">
      <c r="B41" s="9"/>
      <c r="C41" s="9"/>
      <c r="D41" s="9"/>
      <c r="E41" s="9"/>
      <c r="F41" s="9"/>
      <c r="G41" s="9"/>
      <c r="H41" s="72"/>
      <c r="I41" s="46"/>
      <c r="J41" s="46"/>
      <c r="K41" s="46"/>
      <c r="L41" s="46"/>
      <c r="M41" s="9"/>
      <c r="O41" s="80"/>
    </row>
    <row r="42" spans="2:13" ht="13.5" thickBot="1">
      <c r="B42" s="2" t="s">
        <v>28</v>
      </c>
      <c r="C42" s="9"/>
      <c r="D42" s="9"/>
      <c r="E42" s="13"/>
      <c r="F42" s="13"/>
      <c r="G42" s="14"/>
      <c r="H42" s="74"/>
      <c r="I42" s="51">
        <f>SUM(I38:I41)</f>
        <v>1252</v>
      </c>
      <c r="J42" s="51">
        <f>SUM(J38:J41)</f>
        <v>3074</v>
      </c>
      <c r="K42" s="51">
        <f>SUM(K38:K41)</f>
        <v>8117</v>
      </c>
      <c r="L42" s="51">
        <f>SUM(L38:L41)</f>
        <v>5999</v>
      </c>
      <c r="M42" s="9"/>
    </row>
    <row r="43" spans="2:13" ht="13.5" thickTop="1">
      <c r="B43" s="2"/>
      <c r="C43" s="9"/>
      <c r="D43" s="9"/>
      <c r="E43" s="9"/>
      <c r="F43" s="9"/>
      <c r="G43" s="9"/>
      <c r="H43" s="72"/>
      <c r="I43" s="46"/>
      <c r="J43" s="46"/>
      <c r="K43" s="46"/>
      <c r="L43" s="46"/>
      <c r="M43" s="9"/>
    </row>
    <row r="44" spans="2:13" ht="12.75">
      <c r="B44" s="2" t="s">
        <v>29</v>
      </c>
      <c r="C44" s="9"/>
      <c r="D44" s="9"/>
      <c r="E44" s="9"/>
      <c r="F44" s="9"/>
      <c r="G44" s="9"/>
      <c r="H44" s="72"/>
      <c r="I44" s="46"/>
      <c r="J44" s="46"/>
      <c r="K44" s="46"/>
      <c r="L44" s="46"/>
      <c r="M44" s="9"/>
    </row>
    <row r="45" spans="2:13" ht="13.5" thickBot="1">
      <c r="B45" s="9"/>
      <c r="C45" s="2" t="s">
        <v>30</v>
      </c>
      <c r="D45" s="9"/>
      <c r="E45" s="9"/>
      <c r="F45" s="14"/>
      <c r="G45" s="13"/>
      <c r="H45" s="75"/>
      <c r="I45" s="52">
        <f>I42</f>
        <v>1252</v>
      </c>
      <c r="J45" s="52">
        <f>J42</f>
        <v>3074</v>
      </c>
      <c r="K45" s="52">
        <f>K42</f>
        <v>8117</v>
      </c>
      <c r="L45" s="52">
        <f>L42</f>
        <v>5999</v>
      </c>
      <c r="M45" s="9"/>
    </row>
    <row r="46" spans="2:13" ht="13.5" thickTop="1">
      <c r="B46" s="2"/>
      <c r="C46" s="9"/>
      <c r="D46" s="9"/>
      <c r="E46" s="9"/>
      <c r="F46" s="9"/>
      <c r="G46" s="9"/>
      <c r="H46" s="9"/>
      <c r="I46" s="46"/>
      <c r="J46" s="46"/>
      <c r="K46" s="46"/>
      <c r="L46" s="46"/>
      <c r="M46" s="9"/>
    </row>
    <row r="47" spans="2:13" ht="12.75">
      <c r="B47" s="2"/>
      <c r="C47" s="9"/>
      <c r="D47" s="9"/>
      <c r="E47" s="9"/>
      <c r="F47" s="9"/>
      <c r="G47" s="9"/>
      <c r="H47" s="9"/>
      <c r="I47" s="46"/>
      <c r="J47" s="46"/>
      <c r="K47" s="46"/>
      <c r="L47" s="46"/>
      <c r="M47" s="9"/>
    </row>
    <row r="48" spans="2:13" ht="12.75">
      <c r="B48" s="2" t="s">
        <v>31</v>
      </c>
      <c r="C48" s="2"/>
      <c r="D48" s="9"/>
      <c r="E48" s="2"/>
      <c r="F48" s="9"/>
      <c r="G48" s="9"/>
      <c r="H48" s="9"/>
      <c r="I48" s="47" t="s">
        <v>32</v>
      </c>
      <c r="J48" s="46"/>
      <c r="K48" s="46"/>
      <c r="L48" s="46"/>
      <c r="M48" s="9"/>
    </row>
    <row r="49" spans="2:13" ht="12.75">
      <c r="B49" s="2" t="s">
        <v>33</v>
      </c>
      <c r="C49" s="9"/>
      <c r="D49" s="9"/>
      <c r="E49" s="9"/>
      <c r="F49" s="9"/>
      <c r="G49" s="9"/>
      <c r="H49" s="9"/>
      <c r="I49" s="46"/>
      <c r="J49" s="46"/>
      <c r="K49" s="46"/>
      <c r="L49" s="46"/>
      <c r="M49" s="9"/>
    </row>
    <row r="50" spans="2:13" ht="12.75">
      <c r="B50" s="9"/>
      <c r="C50" s="2" t="s">
        <v>34</v>
      </c>
      <c r="D50" s="2" t="s">
        <v>41</v>
      </c>
      <c r="E50" s="9"/>
      <c r="F50" s="9"/>
      <c r="G50" s="9"/>
      <c r="H50" s="2"/>
      <c r="I50" s="53">
        <f>I42/I51*100</f>
        <v>3.0568645164440755</v>
      </c>
      <c r="J50" s="53">
        <f>J42/J51*100</f>
        <v>7.505432526796396</v>
      </c>
      <c r="K50" s="53">
        <f>K42/K51*100</f>
        <v>19.81834607026882</v>
      </c>
      <c r="L50" s="53">
        <f>L42/L51*100</f>
        <v>14.647068877115025</v>
      </c>
      <c r="M50" s="9"/>
    </row>
    <row r="51" spans="2:13" ht="12.75">
      <c r="B51" s="9"/>
      <c r="C51" s="9"/>
      <c r="D51" s="2" t="s">
        <v>35</v>
      </c>
      <c r="E51" s="12"/>
      <c r="F51" s="12"/>
      <c r="G51" s="12"/>
      <c r="H51" s="12"/>
      <c r="I51" s="50">
        <v>40957</v>
      </c>
      <c r="J51" s="50">
        <v>40957</v>
      </c>
      <c r="K51" s="67">
        <v>40957</v>
      </c>
      <c r="L51" s="50">
        <v>40957</v>
      </c>
      <c r="M51" s="9"/>
    </row>
    <row r="52" spans="2:13" ht="12.75">
      <c r="B52" s="9"/>
      <c r="C52" s="9"/>
      <c r="D52" s="2" t="s">
        <v>36</v>
      </c>
      <c r="E52" s="9"/>
      <c r="F52" s="9"/>
      <c r="G52" s="9"/>
      <c r="H52" s="9"/>
      <c r="I52" s="46"/>
      <c r="J52" s="46"/>
      <c r="K52" s="46"/>
      <c r="L52" s="46"/>
      <c r="M52" s="9"/>
    </row>
    <row r="53" spans="2:13" ht="12.75">
      <c r="B53" s="9"/>
      <c r="C53" s="9"/>
      <c r="D53" s="2"/>
      <c r="E53" s="9"/>
      <c r="F53" s="9"/>
      <c r="G53" s="9"/>
      <c r="H53" s="9"/>
      <c r="I53" s="46"/>
      <c r="J53" s="46"/>
      <c r="K53" s="46"/>
      <c r="L53" s="46"/>
      <c r="M53" s="9"/>
    </row>
    <row r="54" spans="2:13" ht="12.75">
      <c r="B54" s="9"/>
      <c r="C54" s="2" t="s">
        <v>37</v>
      </c>
      <c r="D54" s="2" t="s">
        <v>38</v>
      </c>
      <c r="E54" s="9"/>
      <c r="F54" s="2"/>
      <c r="G54" s="2"/>
      <c r="H54" s="2"/>
      <c r="I54" s="54" t="s">
        <v>226</v>
      </c>
      <c r="J54" s="54" t="s">
        <v>226</v>
      </c>
      <c r="K54" s="54" t="s">
        <v>226</v>
      </c>
      <c r="L54" s="54" t="s">
        <v>226</v>
      </c>
      <c r="M54" s="9"/>
    </row>
    <row r="55" spans="2:13" ht="12.75">
      <c r="B55" s="9"/>
      <c r="C55" s="9"/>
      <c r="D55" s="2" t="s">
        <v>35</v>
      </c>
      <c r="E55" s="2"/>
      <c r="F55" s="2"/>
      <c r="G55" s="2"/>
      <c r="H55" s="9"/>
      <c r="I55" s="55" t="s">
        <v>226</v>
      </c>
      <c r="J55" s="55" t="s">
        <v>226</v>
      </c>
      <c r="K55" s="55" t="s">
        <v>226</v>
      </c>
      <c r="L55" s="55" t="s">
        <v>226</v>
      </c>
      <c r="M55" s="9"/>
    </row>
    <row r="56" spans="2:13" ht="12.75">
      <c r="B56" s="10"/>
      <c r="C56" s="9"/>
      <c r="D56" s="2" t="s">
        <v>39</v>
      </c>
      <c r="E56" s="9"/>
      <c r="F56" s="9"/>
      <c r="G56" s="9"/>
      <c r="H56" s="9"/>
      <c r="I56" s="46"/>
      <c r="J56" s="46"/>
      <c r="K56" s="46"/>
      <c r="L56" s="46"/>
      <c r="M56" s="9"/>
    </row>
    <row r="57" spans="2:13" ht="12.75">
      <c r="B57" s="10"/>
      <c r="C57" s="9"/>
      <c r="D57" s="9"/>
      <c r="E57" s="9"/>
      <c r="F57" s="9"/>
      <c r="G57" s="9"/>
      <c r="H57" s="9"/>
      <c r="I57" s="45"/>
      <c r="J57" s="45"/>
      <c r="K57" s="45"/>
      <c r="L57" s="45"/>
      <c r="M57" s="9"/>
    </row>
    <row r="58" spans="2:13" ht="12.75">
      <c r="B58" s="2" t="s">
        <v>40</v>
      </c>
      <c r="C58" s="9"/>
      <c r="D58" s="9"/>
      <c r="E58" s="9"/>
      <c r="F58" s="9"/>
      <c r="G58" s="9"/>
      <c r="H58" s="9"/>
      <c r="I58" s="9"/>
      <c r="J58" s="9"/>
      <c r="K58" s="9"/>
      <c r="L58" s="9"/>
      <c r="M58" s="9"/>
    </row>
    <row r="59" ht="12.75">
      <c r="B59" s="7"/>
    </row>
    <row r="60" ht="12.75">
      <c r="B60" s="7"/>
    </row>
    <row r="66" spans="2:11" ht="12.75">
      <c r="B66" s="11" t="s">
        <v>42</v>
      </c>
      <c r="C66" s="9"/>
      <c r="D66" s="9"/>
      <c r="E66" s="9"/>
      <c r="F66" s="9"/>
      <c r="G66" s="9"/>
      <c r="H66" s="9"/>
      <c r="I66" s="9"/>
      <c r="J66" s="9"/>
      <c r="K66" s="9"/>
    </row>
    <row r="67" spans="2:12" ht="12.75">
      <c r="B67" s="9"/>
      <c r="C67" s="9"/>
      <c r="D67" s="9"/>
      <c r="E67" s="9"/>
      <c r="F67" s="9"/>
      <c r="G67" s="9"/>
      <c r="H67" s="9"/>
      <c r="I67" s="9"/>
      <c r="J67" s="9"/>
      <c r="K67" s="9"/>
      <c r="L67" s="127" t="s">
        <v>250</v>
      </c>
    </row>
    <row r="68" spans="2:12" ht="12.75">
      <c r="B68" s="9"/>
      <c r="C68" s="9"/>
      <c r="D68" s="9"/>
      <c r="E68" s="9"/>
      <c r="F68" s="9"/>
      <c r="G68" s="9"/>
      <c r="I68" s="17"/>
      <c r="J68" s="17" t="s">
        <v>80</v>
      </c>
      <c r="L68" s="17" t="s">
        <v>79</v>
      </c>
    </row>
    <row r="69" spans="2:12" ht="12.75">
      <c r="B69" s="9"/>
      <c r="C69" s="9"/>
      <c r="D69" s="9"/>
      <c r="F69" s="17"/>
      <c r="G69" s="17"/>
      <c r="H69" s="20"/>
      <c r="J69" s="17" t="s">
        <v>81</v>
      </c>
      <c r="L69" s="17" t="s">
        <v>43</v>
      </c>
    </row>
    <row r="70" spans="2:12" ht="12.75">
      <c r="B70" s="9"/>
      <c r="C70" s="9"/>
      <c r="D70" s="9"/>
      <c r="E70" s="9"/>
      <c r="F70" s="9"/>
      <c r="H70" s="20" t="s">
        <v>12</v>
      </c>
      <c r="J70" s="112">
        <f>I19</f>
        <v>39813</v>
      </c>
      <c r="L70" s="17" t="s">
        <v>44</v>
      </c>
    </row>
    <row r="71" spans="2:12" ht="12.75">
      <c r="B71" s="9"/>
      <c r="C71" s="9"/>
      <c r="D71" s="9"/>
      <c r="E71" s="9"/>
      <c r="F71" s="9"/>
      <c r="H71" s="72"/>
      <c r="J71" s="17" t="s">
        <v>13</v>
      </c>
      <c r="L71" s="17" t="s">
        <v>13</v>
      </c>
    </row>
    <row r="72" spans="2:12" ht="12.75">
      <c r="B72" s="9"/>
      <c r="C72" s="9"/>
      <c r="D72" s="9"/>
      <c r="E72" s="9"/>
      <c r="F72" s="9"/>
      <c r="H72" s="72"/>
      <c r="I72" s="9"/>
      <c r="J72" s="17"/>
      <c r="K72" s="9"/>
      <c r="L72" s="17"/>
    </row>
    <row r="73" spans="2:12" ht="12.75">
      <c r="B73" s="2" t="s">
        <v>45</v>
      </c>
      <c r="C73" s="9"/>
      <c r="D73" s="9"/>
      <c r="E73" s="9"/>
      <c r="F73" s="9"/>
      <c r="H73" s="72"/>
      <c r="I73" s="9"/>
      <c r="J73" s="46"/>
      <c r="K73" s="46"/>
      <c r="L73" s="46"/>
    </row>
    <row r="74" spans="2:12" ht="12.75">
      <c r="B74" s="2" t="s">
        <v>46</v>
      </c>
      <c r="C74" s="9"/>
      <c r="D74" s="9"/>
      <c r="E74" s="9"/>
      <c r="F74" s="9"/>
      <c r="H74" s="72"/>
      <c r="I74" s="9"/>
      <c r="J74" s="46"/>
      <c r="K74" s="46"/>
      <c r="L74" s="46"/>
    </row>
    <row r="75" spans="2:12" ht="12.75">
      <c r="B75" s="9"/>
      <c r="C75" s="2" t="s">
        <v>47</v>
      </c>
      <c r="D75" s="9"/>
      <c r="E75" s="2"/>
      <c r="F75" s="2"/>
      <c r="H75" s="20" t="s">
        <v>82</v>
      </c>
      <c r="I75" s="9"/>
      <c r="J75" s="46">
        <v>38151</v>
      </c>
      <c r="K75" s="47"/>
      <c r="L75" s="46">
        <v>38460</v>
      </c>
    </row>
    <row r="76" spans="2:12" ht="12.75">
      <c r="B76" s="9"/>
      <c r="C76" s="2" t="s">
        <v>48</v>
      </c>
      <c r="D76" s="9"/>
      <c r="E76" s="9"/>
      <c r="F76" s="12"/>
      <c r="H76" s="72"/>
      <c r="I76" s="9"/>
      <c r="J76" s="47">
        <v>5031</v>
      </c>
      <c r="K76" s="46"/>
      <c r="L76" s="46">
        <v>3770</v>
      </c>
    </row>
    <row r="77" spans="2:12" ht="12.75">
      <c r="B77" s="9"/>
      <c r="C77" s="2" t="s">
        <v>49</v>
      </c>
      <c r="D77" s="9"/>
      <c r="E77" s="9"/>
      <c r="F77" s="9"/>
      <c r="H77" s="20" t="s">
        <v>227</v>
      </c>
      <c r="I77" s="9"/>
      <c r="J77" s="46">
        <v>3500</v>
      </c>
      <c r="K77" s="48"/>
      <c r="L77" s="46">
        <v>4500</v>
      </c>
    </row>
    <row r="78" spans="2:15" ht="12.75">
      <c r="B78" s="9"/>
      <c r="C78" s="9"/>
      <c r="D78" s="9"/>
      <c r="E78" s="9"/>
      <c r="F78" s="9"/>
      <c r="H78" s="72"/>
      <c r="I78" s="26"/>
      <c r="J78" s="56">
        <f>SUM(J75:J77)</f>
        <v>46682</v>
      </c>
      <c r="K78" s="57"/>
      <c r="L78" s="56">
        <f>SUM(L75:L77)</f>
        <v>46730</v>
      </c>
      <c r="O78" s="81"/>
    </row>
    <row r="79" spans="2:15" ht="12.75">
      <c r="B79" s="9"/>
      <c r="C79" s="9"/>
      <c r="D79" s="9"/>
      <c r="E79" s="9"/>
      <c r="F79" s="9"/>
      <c r="H79" s="72"/>
      <c r="I79" s="60"/>
      <c r="J79" s="58"/>
      <c r="K79" s="59"/>
      <c r="L79" s="58"/>
      <c r="O79" s="81"/>
    </row>
    <row r="80" spans="2:11" ht="12.75">
      <c r="B80" s="2" t="s">
        <v>50</v>
      </c>
      <c r="C80" s="9"/>
      <c r="D80" s="9"/>
      <c r="E80" s="9"/>
      <c r="F80" s="9"/>
      <c r="H80" s="72"/>
      <c r="I80" s="9"/>
      <c r="J80" s="46"/>
      <c r="K80" s="46"/>
    </row>
    <row r="81" spans="2:13" ht="12.75">
      <c r="B81" s="9"/>
      <c r="C81" s="2" t="s">
        <v>51</v>
      </c>
      <c r="D81" s="9"/>
      <c r="E81" s="9"/>
      <c r="F81" s="9"/>
      <c r="H81" s="20" t="s">
        <v>26</v>
      </c>
      <c r="I81" s="9"/>
      <c r="J81" s="46">
        <v>18315</v>
      </c>
      <c r="K81" s="46"/>
      <c r="L81" s="46">
        <v>23864</v>
      </c>
      <c r="M81" s="6"/>
    </row>
    <row r="82" spans="2:12" ht="12.75">
      <c r="B82" s="9"/>
      <c r="C82" s="2" t="s">
        <v>52</v>
      </c>
      <c r="D82" s="9"/>
      <c r="E82" s="9"/>
      <c r="F82" s="9"/>
      <c r="H82" s="72"/>
      <c r="I82" s="9"/>
      <c r="J82" s="46">
        <v>25966</v>
      </c>
      <c r="K82" s="46"/>
      <c r="L82" s="46">
        <v>32075</v>
      </c>
    </row>
    <row r="83" spans="2:12" ht="12.75">
      <c r="B83" s="9"/>
      <c r="C83" s="2" t="s">
        <v>53</v>
      </c>
      <c r="D83" s="9"/>
      <c r="E83" s="12"/>
      <c r="F83" s="9"/>
      <c r="H83" s="72"/>
      <c r="I83" s="9"/>
      <c r="J83" s="46">
        <v>3353</v>
      </c>
      <c r="K83" s="46"/>
      <c r="L83" s="47">
        <v>2385</v>
      </c>
    </row>
    <row r="84" spans="2:12" ht="12.75">
      <c r="B84" s="9"/>
      <c r="C84" s="2" t="s">
        <v>54</v>
      </c>
      <c r="D84" s="9"/>
      <c r="E84" s="9"/>
      <c r="F84" s="9"/>
      <c r="H84" s="72"/>
      <c r="I84" s="9"/>
      <c r="J84" s="46">
        <v>473</v>
      </c>
      <c r="K84" s="46"/>
      <c r="L84" s="46">
        <v>390</v>
      </c>
    </row>
    <row r="85" spans="2:15" ht="12.75">
      <c r="B85" s="9"/>
      <c r="C85" s="2" t="s">
        <v>55</v>
      </c>
      <c r="D85" s="9"/>
      <c r="E85" s="9"/>
      <c r="F85" s="9"/>
      <c r="H85" s="72"/>
      <c r="I85" s="9"/>
      <c r="J85" s="46">
        <v>21426</v>
      </c>
      <c r="K85" s="46"/>
      <c r="L85" s="47">
        <v>11843</v>
      </c>
      <c r="O85" s="83"/>
    </row>
    <row r="86" spans="2:16" ht="12.75">
      <c r="B86" s="9"/>
      <c r="C86" s="2" t="s">
        <v>56</v>
      </c>
      <c r="D86" s="9"/>
      <c r="E86" s="9"/>
      <c r="F86" s="9"/>
      <c r="H86" s="76"/>
      <c r="I86" s="9"/>
      <c r="J86" s="46">
        <v>14706</v>
      </c>
      <c r="K86" s="48"/>
      <c r="L86" s="47">
        <v>5321</v>
      </c>
      <c r="O86" s="83"/>
      <c r="P86" s="120"/>
    </row>
    <row r="87" spans="2:15" ht="12.75">
      <c r="B87" s="9"/>
      <c r="C87" s="9"/>
      <c r="D87" s="9"/>
      <c r="E87" s="9"/>
      <c r="F87" s="9"/>
      <c r="H87" s="72"/>
      <c r="I87" s="26"/>
      <c r="J87" s="56">
        <f>SUM(J81:J86)</f>
        <v>84239</v>
      </c>
      <c r="K87" s="57"/>
      <c r="L87" s="56">
        <f>SUM(L81:L86)</f>
        <v>75878</v>
      </c>
      <c r="O87" s="81"/>
    </row>
    <row r="88" spans="2:12" ht="13.5" thickBot="1">
      <c r="B88" s="2" t="s">
        <v>57</v>
      </c>
      <c r="C88" s="9"/>
      <c r="D88" s="9"/>
      <c r="E88" s="9"/>
      <c r="F88" s="9"/>
      <c r="H88" s="72"/>
      <c r="I88" s="37"/>
      <c r="J88" s="61">
        <f>J78+J87</f>
        <v>130921</v>
      </c>
      <c r="K88" s="51"/>
      <c r="L88" s="61">
        <f>L78+L87</f>
        <v>122608</v>
      </c>
    </row>
    <row r="89" spans="2:12" ht="13.5" thickTop="1">
      <c r="B89" s="2"/>
      <c r="C89" s="9"/>
      <c r="D89" s="9"/>
      <c r="E89" s="9"/>
      <c r="F89" s="9"/>
      <c r="H89" s="72"/>
      <c r="I89" s="9"/>
      <c r="J89" s="46"/>
      <c r="K89" s="46"/>
      <c r="L89" s="46"/>
    </row>
    <row r="90" spans="2:12" ht="12.75">
      <c r="B90" s="2"/>
      <c r="C90" s="9"/>
      <c r="D90" s="9"/>
      <c r="E90" s="9"/>
      <c r="F90" s="9"/>
      <c r="H90" s="72"/>
      <c r="I90" s="9"/>
      <c r="J90" s="46"/>
      <c r="K90" s="46"/>
      <c r="L90" s="46"/>
    </row>
    <row r="91" spans="2:12" ht="12.75">
      <c r="B91" s="2" t="s">
        <v>58</v>
      </c>
      <c r="C91" s="9"/>
      <c r="D91" s="9"/>
      <c r="E91" s="9"/>
      <c r="F91" s="9"/>
      <c r="H91" s="72"/>
      <c r="I91" s="9"/>
      <c r="J91" s="46"/>
      <c r="K91" s="46"/>
      <c r="L91" s="46"/>
    </row>
    <row r="92" spans="2:12" ht="12.75">
      <c r="B92" s="2" t="s">
        <v>59</v>
      </c>
      <c r="C92" s="9"/>
      <c r="D92" s="9"/>
      <c r="E92" s="9"/>
      <c r="F92" s="9"/>
      <c r="H92" s="72"/>
      <c r="I92" s="9"/>
      <c r="J92" s="46"/>
      <c r="K92" s="46"/>
      <c r="L92" s="46"/>
    </row>
    <row r="93" spans="2:13" ht="12.75">
      <c r="B93" s="9"/>
      <c r="C93" s="2" t="s">
        <v>60</v>
      </c>
      <c r="D93" s="9"/>
      <c r="E93" s="9"/>
      <c r="F93" s="9"/>
      <c r="H93" s="20" t="s">
        <v>228</v>
      </c>
      <c r="I93" s="9"/>
      <c r="J93" s="46">
        <v>40957</v>
      </c>
      <c r="K93" s="46"/>
      <c r="L93" s="46">
        <v>40957</v>
      </c>
      <c r="M93" s="6"/>
    </row>
    <row r="94" spans="2:12" ht="12.75">
      <c r="B94" s="9"/>
      <c r="C94" s="2" t="s">
        <v>61</v>
      </c>
      <c r="D94" s="9"/>
      <c r="E94" s="9"/>
      <c r="F94" s="9"/>
      <c r="H94" s="72"/>
      <c r="I94" s="9"/>
      <c r="J94" s="46">
        <v>7162</v>
      </c>
      <c r="K94" s="46"/>
      <c r="L94" s="47">
        <v>7162</v>
      </c>
    </row>
    <row r="95" spans="2:22" ht="12.75">
      <c r="B95" s="9"/>
      <c r="C95" s="2" t="s">
        <v>62</v>
      </c>
      <c r="D95" s="9"/>
      <c r="E95" s="9"/>
      <c r="F95" s="9"/>
      <c r="H95" s="72"/>
      <c r="I95" s="9"/>
      <c r="J95" s="46">
        <v>838</v>
      </c>
      <c r="K95" s="46"/>
      <c r="L95" s="47">
        <v>738</v>
      </c>
      <c r="N95" s="4"/>
      <c r="S95" s="6"/>
      <c r="T95" s="4"/>
      <c r="V95" s="6"/>
    </row>
    <row r="96" spans="2:22" ht="12.75">
      <c r="B96" s="9"/>
      <c r="C96" s="2" t="s">
        <v>229</v>
      </c>
      <c r="D96" s="9"/>
      <c r="E96" s="9"/>
      <c r="F96" s="9"/>
      <c r="H96" s="72"/>
      <c r="I96" s="9"/>
      <c r="J96" s="46">
        <v>2096</v>
      </c>
      <c r="K96" s="46"/>
      <c r="L96" s="46">
        <v>1839</v>
      </c>
      <c r="N96" s="4"/>
      <c r="S96" s="6"/>
      <c r="T96" s="4"/>
      <c r="V96" s="6"/>
    </row>
    <row r="97" spans="2:12" ht="12.75">
      <c r="B97" s="9"/>
      <c r="C97" s="2" t="s">
        <v>63</v>
      </c>
      <c r="D97" s="9"/>
      <c r="E97" s="9"/>
      <c r="F97" s="9"/>
      <c r="H97" s="76"/>
      <c r="I97" s="9"/>
      <c r="J97" s="46">
        <f>51738+420</f>
        <v>52158</v>
      </c>
      <c r="K97" s="48"/>
      <c r="L97" s="46">
        <f>46341+348</f>
        <v>46689</v>
      </c>
    </row>
    <row r="98" spans="2:13" ht="12.75">
      <c r="B98" s="2" t="s">
        <v>64</v>
      </c>
      <c r="C98" s="9"/>
      <c r="D98" s="9"/>
      <c r="E98" s="9"/>
      <c r="F98" s="9"/>
      <c r="H98" s="72"/>
      <c r="I98" s="26"/>
      <c r="J98" s="56">
        <f>SUM(J93:J97)</f>
        <v>103211</v>
      </c>
      <c r="K98" s="56"/>
      <c r="L98" s="62">
        <f>SUM(L93:L97)</f>
        <v>97385</v>
      </c>
      <c r="M98" s="15"/>
    </row>
    <row r="99" spans="2:13" ht="12.75">
      <c r="B99" s="2"/>
      <c r="C99" s="9"/>
      <c r="D99" s="9"/>
      <c r="E99" s="9"/>
      <c r="F99" s="9"/>
      <c r="H99" s="72"/>
      <c r="I99" s="9"/>
      <c r="J99" s="46"/>
      <c r="K99" s="46"/>
      <c r="L99" s="46"/>
      <c r="M99" s="15"/>
    </row>
    <row r="100" spans="2:12" ht="12.75">
      <c r="B100" s="2" t="s">
        <v>65</v>
      </c>
      <c r="C100" s="9"/>
      <c r="D100" s="9"/>
      <c r="E100" s="9"/>
      <c r="F100" s="9"/>
      <c r="H100" s="72"/>
      <c r="I100" s="9"/>
      <c r="J100" s="46"/>
      <c r="K100" s="46"/>
      <c r="L100" s="46"/>
    </row>
    <row r="101" spans="2:12" ht="12.75">
      <c r="B101" s="9"/>
      <c r="C101" s="2" t="s">
        <v>66</v>
      </c>
      <c r="D101" s="9"/>
      <c r="E101" s="9"/>
      <c r="F101" s="9"/>
      <c r="H101" s="20"/>
      <c r="I101" s="9"/>
      <c r="J101" s="46">
        <v>0</v>
      </c>
      <c r="K101" s="47"/>
      <c r="L101" s="46">
        <v>0</v>
      </c>
    </row>
    <row r="102" spans="2:15" ht="12.75">
      <c r="B102" s="9"/>
      <c r="C102" s="2" t="s">
        <v>67</v>
      </c>
      <c r="D102" s="9"/>
      <c r="E102" s="9"/>
      <c r="F102" s="9"/>
      <c r="H102" s="72"/>
      <c r="I102" s="9"/>
      <c r="J102" s="46">
        <v>423</v>
      </c>
      <c r="K102" s="46"/>
      <c r="L102" s="47">
        <v>1021</v>
      </c>
      <c r="O102" s="83"/>
    </row>
    <row r="103" spans="2:15" ht="12.75">
      <c r="B103" s="9"/>
      <c r="C103" s="2" t="s">
        <v>251</v>
      </c>
      <c r="D103" s="9"/>
      <c r="E103" s="9"/>
      <c r="F103" s="9"/>
      <c r="H103" s="72"/>
      <c r="I103" s="9"/>
      <c r="J103" s="46">
        <v>1016</v>
      </c>
      <c r="K103" s="46"/>
      <c r="L103" s="47">
        <v>899</v>
      </c>
      <c r="O103" s="83"/>
    </row>
    <row r="104" spans="2:12" ht="12.75">
      <c r="B104" s="9"/>
      <c r="C104" s="2" t="s">
        <v>68</v>
      </c>
      <c r="D104" s="9"/>
      <c r="E104" s="9"/>
      <c r="F104" s="9"/>
      <c r="H104" s="72"/>
      <c r="I104" s="9"/>
      <c r="J104" s="46">
        <f>747+136</f>
        <v>883</v>
      </c>
      <c r="K104" s="46"/>
      <c r="L104" s="47">
        <f>634+122</f>
        <v>756</v>
      </c>
    </row>
    <row r="105" spans="2:15" ht="12.75">
      <c r="B105" s="2" t="s">
        <v>18</v>
      </c>
      <c r="C105" s="9"/>
      <c r="D105" s="9"/>
      <c r="E105" s="9"/>
      <c r="F105" s="9"/>
      <c r="H105" s="72"/>
      <c r="I105" s="26"/>
      <c r="J105" s="56">
        <f>SUM(J101:J104)</f>
        <v>2322</v>
      </c>
      <c r="K105" s="57"/>
      <c r="L105" s="56">
        <f>SUM(L101:L104)</f>
        <v>2676</v>
      </c>
      <c r="O105" s="81"/>
    </row>
    <row r="106" spans="2:15" ht="12.75">
      <c r="B106" s="2"/>
      <c r="C106" s="9"/>
      <c r="D106" s="9"/>
      <c r="E106" s="9"/>
      <c r="F106" s="9"/>
      <c r="H106" s="72"/>
      <c r="I106" s="9"/>
      <c r="J106" s="46"/>
      <c r="K106" s="48"/>
      <c r="L106" s="46"/>
      <c r="O106" s="81"/>
    </row>
    <row r="107" spans="2:12" ht="12.75">
      <c r="B107" s="2" t="s">
        <v>69</v>
      </c>
      <c r="C107" s="9"/>
      <c r="D107" s="9"/>
      <c r="E107" s="9"/>
      <c r="F107" s="9"/>
      <c r="H107" s="72"/>
      <c r="I107" s="9"/>
      <c r="J107" s="46"/>
      <c r="K107" s="46"/>
      <c r="L107" s="46"/>
    </row>
    <row r="108" spans="2:12" ht="12.75">
      <c r="B108" s="9"/>
      <c r="C108" s="2" t="s">
        <v>70</v>
      </c>
      <c r="D108" s="9"/>
      <c r="E108" s="9"/>
      <c r="F108" s="9"/>
      <c r="H108" s="72"/>
      <c r="I108" s="9"/>
      <c r="J108" s="46">
        <v>19346</v>
      </c>
      <c r="K108" s="46"/>
      <c r="L108" s="47">
        <v>16557</v>
      </c>
    </row>
    <row r="109" spans="2:12" ht="12.75">
      <c r="B109" s="9"/>
      <c r="C109" s="2" t="s">
        <v>71</v>
      </c>
      <c r="D109" s="9"/>
      <c r="E109" s="9"/>
      <c r="F109" s="9"/>
      <c r="H109" s="72"/>
      <c r="I109" s="9"/>
      <c r="J109" s="46">
        <f>6236-1572</f>
        <v>4664</v>
      </c>
      <c r="K109" s="46"/>
      <c r="L109" s="47">
        <f>5764-1369</f>
        <v>4395</v>
      </c>
    </row>
    <row r="110" spans="2:12" ht="12.75">
      <c r="B110" s="9"/>
      <c r="C110" s="2" t="s">
        <v>72</v>
      </c>
      <c r="D110" s="9"/>
      <c r="E110" s="9"/>
      <c r="F110" s="2"/>
      <c r="H110" s="72"/>
      <c r="I110" s="9"/>
      <c r="J110" s="47">
        <v>128</v>
      </c>
      <c r="K110" s="46"/>
      <c r="L110" s="46">
        <v>237</v>
      </c>
    </row>
    <row r="111" spans="2:12" ht="12.75">
      <c r="B111" s="9"/>
      <c r="C111" s="2" t="s">
        <v>73</v>
      </c>
      <c r="D111" s="2"/>
      <c r="E111" s="9"/>
      <c r="F111" s="2"/>
      <c r="H111" s="20" t="s">
        <v>83</v>
      </c>
      <c r="I111" s="9"/>
      <c r="J111" s="47">
        <v>934</v>
      </c>
      <c r="K111" s="46"/>
      <c r="L111" s="46">
        <v>976</v>
      </c>
    </row>
    <row r="112" spans="2:12" ht="12.75">
      <c r="B112" s="9"/>
      <c r="C112" s="2" t="s">
        <v>74</v>
      </c>
      <c r="D112" s="9"/>
      <c r="E112" s="9"/>
      <c r="F112" s="9"/>
      <c r="H112" s="72"/>
      <c r="I112" s="9"/>
      <c r="J112" s="46">
        <v>316</v>
      </c>
      <c r="K112" s="46"/>
      <c r="L112" s="47">
        <v>382</v>
      </c>
    </row>
    <row r="113" spans="2:14" ht="12.75">
      <c r="B113" s="9"/>
      <c r="C113" s="2" t="s">
        <v>237</v>
      </c>
      <c r="D113" s="9"/>
      <c r="E113" s="9"/>
      <c r="F113" s="9"/>
      <c r="H113" s="72"/>
      <c r="I113" s="9"/>
      <c r="J113" s="47">
        <v>0</v>
      </c>
      <c r="K113" s="48"/>
      <c r="L113" s="46">
        <v>0</v>
      </c>
      <c r="N113" s="5"/>
    </row>
    <row r="114" spans="2:14" ht="12.75">
      <c r="B114" s="9"/>
      <c r="C114" s="9"/>
      <c r="D114" s="9"/>
      <c r="E114" s="9"/>
      <c r="F114" s="9"/>
      <c r="H114" s="72"/>
      <c r="I114" s="26"/>
      <c r="J114" s="56">
        <f>SUM(J108:J113)</f>
        <v>25388</v>
      </c>
      <c r="K114" s="56"/>
      <c r="L114" s="56">
        <f>SUM(L108:L113)</f>
        <v>22547</v>
      </c>
      <c r="M114" s="15"/>
      <c r="N114" s="5"/>
    </row>
    <row r="115" spans="2:12" ht="12.75">
      <c r="B115" s="2" t="s">
        <v>75</v>
      </c>
      <c r="C115" s="9"/>
      <c r="D115" s="9"/>
      <c r="E115" s="9"/>
      <c r="F115" s="9"/>
      <c r="H115" s="72"/>
      <c r="I115" s="26"/>
      <c r="J115" s="63">
        <f>J105+J114</f>
        <v>27710</v>
      </c>
      <c r="K115" s="56"/>
      <c r="L115" s="63">
        <f>L105+L114</f>
        <v>25223</v>
      </c>
    </row>
    <row r="116" spans="2:16" ht="13.5" thickBot="1">
      <c r="B116" s="2" t="s">
        <v>84</v>
      </c>
      <c r="C116" s="9"/>
      <c r="D116" s="9"/>
      <c r="E116" s="9"/>
      <c r="F116" s="14"/>
      <c r="H116" s="72"/>
      <c r="I116" s="37"/>
      <c r="J116" s="51">
        <f>J98+J115</f>
        <v>130921</v>
      </c>
      <c r="K116" s="51"/>
      <c r="L116" s="51">
        <f>L98+L115</f>
        <v>122608</v>
      </c>
      <c r="O116" s="83"/>
      <c r="P116" s="83"/>
    </row>
    <row r="117" spans="2:12" ht="13.5" thickTop="1">
      <c r="B117" s="2"/>
      <c r="C117" s="9"/>
      <c r="D117" s="9"/>
      <c r="E117" s="9"/>
      <c r="F117" s="9"/>
      <c r="H117" s="72"/>
      <c r="I117" s="9"/>
      <c r="J117" s="46"/>
      <c r="K117" s="46"/>
      <c r="L117" s="46"/>
    </row>
    <row r="118" spans="2:12" ht="12.75">
      <c r="B118" s="2"/>
      <c r="C118" s="9"/>
      <c r="D118" s="9"/>
      <c r="E118" s="9"/>
      <c r="F118" s="9"/>
      <c r="H118" s="72"/>
      <c r="I118" s="9"/>
      <c r="J118" s="46"/>
      <c r="K118" s="46"/>
      <c r="L118" s="46"/>
    </row>
    <row r="119" spans="2:12" ht="12.75">
      <c r="B119" s="2" t="s">
        <v>76</v>
      </c>
      <c r="C119" s="9"/>
      <c r="D119" s="9"/>
      <c r="E119" s="9"/>
      <c r="F119" s="9"/>
      <c r="H119" s="77"/>
      <c r="I119" s="35"/>
      <c r="J119" s="46"/>
      <c r="K119" s="46"/>
      <c r="L119" s="46"/>
    </row>
    <row r="120" spans="2:12" ht="13.5" thickBot="1">
      <c r="B120" s="2" t="s">
        <v>77</v>
      </c>
      <c r="C120" s="9"/>
      <c r="D120" s="9"/>
      <c r="E120" s="13"/>
      <c r="F120" s="9"/>
      <c r="G120" s="19"/>
      <c r="H120" s="77"/>
      <c r="I120" s="64"/>
      <c r="J120" s="65">
        <f>J98/J93</f>
        <v>2.519984373855507</v>
      </c>
      <c r="K120" s="52"/>
      <c r="L120" s="65">
        <f>L98/L93</f>
        <v>2.377737627267622</v>
      </c>
    </row>
    <row r="121" spans="2:8" ht="13.5" thickTop="1">
      <c r="B121" s="3" t="s">
        <v>15</v>
      </c>
      <c r="H121" s="77"/>
    </row>
    <row r="122" ht="12.75">
      <c r="B122" s="3"/>
    </row>
    <row r="123" ht="12.75">
      <c r="B123" s="3"/>
    </row>
    <row r="124" ht="12.75">
      <c r="B124" s="3"/>
    </row>
    <row r="125" ht="12.75">
      <c r="B125" s="3"/>
    </row>
    <row r="126" ht="12.75">
      <c r="B126" s="3"/>
    </row>
    <row r="127" ht="12.75">
      <c r="B127" s="3"/>
    </row>
    <row r="131" spans="2:15" s="9" customFormat="1" ht="12.75">
      <c r="B131" s="11" t="s">
        <v>85</v>
      </c>
      <c r="O131" s="78"/>
    </row>
    <row r="132" spans="2:15" s="9" customFormat="1" ht="12.75">
      <c r="B132" s="10"/>
      <c r="O132" s="78"/>
    </row>
    <row r="133" spans="2:15" s="9" customFormat="1" ht="12.75">
      <c r="B133" s="2"/>
      <c r="O133" s="78"/>
    </row>
    <row r="134" spans="7:15" s="9" customFormat="1" ht="12.75">
      <c r="G134" s="19"/>
      <c r="H134" s="19"/>
      <c r="I134" s="20" t="s">
        <v>86</v>
      </c>
      <c r="J134" s="19"/>
      <c r="K134" s="19"/>
      <c r="L134" s="19"/>
      <c r="O134" s="78"/>
    </row>
    <row r="135" spans="7:15" s="9" customFormat="1" ht="12.75">
      <c r="G135" s="17" t="s">
        <v>15</v>
      </c>
      <c r="H135" s="19"/>
      <c r="I135" s="20" t="s">
        <v>87</v>
      </c>
      <c r="K135" s="17" t="s">
        <v>88</v>
      </c>
      <c r="L135" s="19"/>
      <c r="O135" s="78"/>
    </row>
    <row r="136" spans="7:15" s="9" customFormat="1" ht="12.75">
      <c r="G136" s="19"/>
      <c r="H136" s="19"/>
      <c r="I136" s="19"/>
      <c r="J136" s="66" t="s">
        <v>89</v>
      </c>
      <c r="L136" s="19"/>
      <c r="O136" s="78"/>
    </row>
    <row r="137" spans="7:21" s="9" customFormat="1" ht="12.75">
      <c r="G137" s="21" t="s">
        <v>90</v>
      </c>
      <c r="H137" s="21" t="s">
        <v>91</v>
      </c>
      <c r="I137" s="21" t="s">
        <v>104</v>
      </c>
      <c r="J137" s="21" t="s">
        <v>105</v>
      </c>
      <c r="K137" s="66" t="s">
        <v>108</v>
      </c>
      <c r="L137" s="21"/>
      <c r="O137" s="78"/>
      <c r="U137" s="10"/>
    </row>
    <row r="138" spans="7:21" s="9" customFormat="1" ht="12.75">
      <c r="G138" s="21" t="s">
        <v>92</v>
      </c>
      <c r="H138" s="21" t="s">
        <v>102</v>
      </c>
      <c r="I138" s="21" t="s">
        <v>103</v>
      </c>
      <c r="J138" s="21" t="s">
        <v>103</v>
      </c>
      <c r="K138" s="66" t="s">
        <v>106</v>
      </c>
      <c r="L138" s="21" t="s">
        <v>107</v>
      </c>
      <c r="O138" s="78"/>
      <c r="S138" s="10"/>
      <c r="T138" s="10"/>
      <c r="U138" s="10"/>
    </row>
    <row r="139" spans="7:15" s="9" customFormat="1" ht="12.75">
      <c r="G139" s="21" t="s">
        <v>13</v>
      </c>
      <c r="H139" s="21" t="s">
        <v>13</v>
      </c>
      <c r="I139" s="21" t="s">
        <v>13</v>
      </c>
      <c r="J139" s="21" t="s">
        <v>13</v>
      </c>
      <c r="K139" s="21" t="s">
        <v>13</v>
      </c>
      <c r="L139" s="21" t="s">
        <v>13</v>
      </c>
      <c r="O139" s="78"/>
    </row>
    <row r="140" spans="2:15" s="9" customFormat="1" ht="12.75">
      <c r="B140" s="2"/>
      <c r="O140" s="78"/>
    </row>
    <row r="141" spans="2:15" s="9" customFormat="1" ht="12.75">
      <c r="B141" s="11" t="s">
        <v>243</v>
      </c>
      <c r="G141" s="46"/>
      <c r="H141" s="46"/>
      <c r="I141" s="46"/>
      <c r="J141" s="46"/>
      <c r="K141" s="46"/>
      <c r="L141" s="46"/>
      <c r="O141" s="78"/>
    </row>
    <row r="142" spans="2:15" s="9" customFormat="1" ht="12.75">
      <c r="B142" s="2"/>
      <c r="G142" s="46"/>
      <c r="H142" s="46"/>
      <c r="I142" s="46"/>
      <c r="J142" s="46"/>
      <c r="K142" s="46"/>
      <c r="L142" s="46"/>
      <c r="O142" s="78"/>
    </row>
    <row r="143" spans="2:15" s="9" customFormat="1" ht="12.75">
      <c r="B143" s="2" t="s">
        <v>93</v>
      </c>
      <c r="D143" s="2"/>
      <c r="E143" s="12"/>
      <c r="F143" s="2"/>
      <c r="G143" s="130">
        <v>40957</v>
      </c>
      <c r="H143" s="69">
        <v>7162</v>
      </c>
      <c r="I143" s="49">
        <v>738</v>
      </c>
      <c r="J143" s="49">
        <v>1839</v>
      </c>
      <c r="K143" s="49">
        <v>46341</v>
      </c>
      <c r="L143" s="131">
        <f>SUM(G143:K143)</f>
        <v>97037</v>
      </c>
      <c r="O143" s="78"/>
    </row>
    <row r="144" spans="2:15" s="9" customFormat="1" ht="12.75">
      <c r="B144" s="2" t="s">
        <v>252</v>
      </c>
      <c r="D144" s="2"/>
      <c r="E144" s="12"/>
      <c r="F144" s="2"/>
      <c r="G144" s="132">
        <v>0</v>
      </c>
      <c r="H144" s="128">
        <v>0</v>
      </c>
      <c r="I144" s="128">
        <v>0</v>
      </c>
      <c r="J144" s="128">
        <v>0</v>
      </c>
      <c r="K144" s="129">
        <f>K159+K168</f>
        <v>348</v>
      </c>
      <c r="L144" s="133">
        <f>SUM(G144:K144)</f>
        <v>348</v>
      </c>
      <c r="O144" s="78"/>
    </row>
    <row r="145" spans="2:15" s="9" customFormat="1" ht="12.75">
      <c r="B145" s="2" t="s">
        <v>253</v>
      </c>
      <c r="D145" s="2"/>
      <c r="E145" s="12"/>
      <c r="F145" s="2"/>
      <c r="G145" s="47">
        <f aca="true" t="shared" si="0" ref="G145:L145">SUM(G143:G144)</f>
        <v>40957</v>
      </c>
      <c r="H145" s="47">
        <f t="shared" si="0"/>
        <v>7162</v>
      </c>
      <c r="I145" s="47">
        <f t="shared" si="0"/>
        <v>738</v>
      </c>
      <c r="J145" s="47">
        <f t="shared" si="0"/>
        <v>1839</v>
      </c>
      <c r="K145" s="47">
        <f t="shared" si="0"/>
        <v>46689</v>
      </c>
      <c r="L145" s="47">
        <f t="shared" si="0"/>
        <v>97385</v>
      </c>
      <c r="O145" s="78"/>
    </row>
    <row r="146" spans="2:15" s="9" customFormat="1" ht="12.75">
      <c r="B146" s="2" t="s">
        <v>94</v>
      </c>
      <c r="D146" s="2"/>
      <c r="E146" s="2"/>
      <c r="F146" s="2"/>
      <c r="G146" s="47">
        <v>0</v>
      </c>
      <c r="H146" s="47">
        <v>0</v>
      </c>
      <c r="I146" s="47">
        <v>100</v>
      </c>
      <c r="J146" s="47">
        <v>0</v>
      </c>
      <c r="K146" s="46">
        <f>-I146</f>
        <v>-100</v>
      </c>
      <c r="L146" s="46">
        <f aca="true" t="shared" si="1" ref="L146:L152">SUM(G146:K146)</f>
        <v>0</v>
      </c>
      <c r="O146" s="78"/>
    </row>
    <row r="147" spans="2:15" s="9" customFormat="1" ht="12.75">
      <c r="B147" s="2" t="s">
        <v>95</v>
      </c>
      <c r="G147" s="46"/>
      <c r="H147" s="46"/>
      <c r="I147" s="46"/>
      <c r="J147" s="46"/>
      <c r="K147" s="46"/>
      <c r="L147" s="46"/>
      <c r="O147" s="78"/>
    </row>
    <row r="148" spans="2:15" s="9" customFormat="1" ht="12.75">
      <c r="B148" s="2" t="s">
        <v>96</v>
      </c>
      <c r="D148" s="2"/>
      <c r="E148" s="2"/>
      <c r="F148" s="2"/>
      <c r="G148" s="47">
        <v>0</v>
      </c>
      <c r="H148" s="47">
        <v>0</v>
      </c>
      <c r="I148" s="47">
        <v>0</v>
      </c>
      <c r="J148" s="46">
        <v>257</v>
      </c>
      <c r="K148" s="46">
        <v>0</v>
      </c>
      <c r="L148" s="46">
        <f t="shared" si="1"/>
        <v>257</v>
      </c>
      <c r="O148" s="78"/>
    </row>
    <row r="149" spans="2:15" s="9" customFormat="1" ht="12.75">
      <c r="B149" s="2" t="s">
        <v>97</v>
      </c>
      <c r="G149" s="46"/>
      <c r="H149" s="46"/>
      <c r="I149" s="46"/>
      <c r="J149" s="46"/>
      <c r="K149" s="46"/>
      <c r="L149" s="46"/>
      <c r="O149" s="78"/>
    </row>
    <row r="150" spans="2:15" s="9" customFormat="1" ht="12.75">
      <c r="B150" s="2" t="s">
        <v>98</v>
      </c>
      <c r="G150" s="46">
        <v>0</v>
      </c>
      <c r="H150" s="46">
        <v>0</v>
      </c>
      <c r="I150" s="46">
        <v>0</v>
      </c>
      <c r="J150" s="47">
        <v>0</v>
      </c>
      <c r="K150" s="47">
        <v>0</v>
      </c>
      <c r="L150" s="46">
        <f t="shared" si="1"/>
        <v>0</v>
      </c>
      <c r="O150" s="78"/>
    </row>
    <row r="151" spans="2:15" s="9" customFormat="1" ht="12.75">
      <c r="B151" s="2" t="s">
        <v>99</v>
      </c>
      <c r="C151" s="2"/>
      <c r="D151" s="2"/>
      <c r="E151" s="2"/>
      <c r="F151" s="2"/>
      <c r="G151" s="47">
        <v>0</v>
      </c>
      <c r="H151" s="47">
        <v>0</v>
      </c>
      <c r="I151" s="47">
        <v>0</v>
      </c>
      <c r="J151" s="46">
        <v>0</v>
      </c>
      <c r="K151" s="46">
        <f>51739-K143-K152-K146+71</f>
        <v>8117</v>
      </c>
      <c r="L151" s="46">
        <f t="shared" si="1"/>
        <v>8117</v>
      </c>
      <c r="O151" s="78"/>
    </row>
    <row r="152" spans="2:15" s="9" customFormat="1" ht="12.75">
      <c r="B152" s="2" t="s">
        <v>247</v>
      </c>
      <c r="F152" s="2"/>
      <c r="G152" s="47">
        <v>0</v>
      </c>
      <c r="H152" s="47">
        <v>0</v>
      </c>
      <c r="I152" s="47">
        <v>0</v>
      </c>
      <c r="J152" s="47">
        <v>0</v>
      </c>
      <c r="K152" s="46">
        <v>-2548</v>
      </c>
      <c r="L152" s="46">
        <f t="shared" si="1"/>
        <v>-2548</v>
      </c>
      <c r="O152" s="78"/>
    </row>
    <row r="153" spans="2:15" s="9" customFormat="1" ht="13.5" thickBot="1">
      <c r="B153" s="2" t="s">
        <v>241</v>
      </c>
      <c r="E153" s="12"/>
      <c r="F153" s="2"/>
      <c r="G153" s="61">
        <f aca="true" t="shared" si="2" ref="G153:L153">SUM(G145:G152)</f>
        <v>40957</v>
      </c>
      <c r="H153" s="61">
        <f t="shared" si="2"/>
        <v>7162</v>
      </c>
      <c r="I153" s="61">
        <f t="shared" si="2"/>
        <v>838</v>
      </c>
      <c r="J153" s="61">
        <f t="shared" si="2"/>
        <v>2096</v>
      </c>
      <c r="K153" s="61">
        <f t="shared" si="2"/>
        <v>52158</v>
      </c>
      <c r="L153" s="61">
        <f t="shared" si="2"/>
        <v>103211</v>
      </c>
      <c r="O153" s="82"/>
    </row>
    <row r="154" spans="7:15" s="9" customFormat="1" ht="13.5" thickTop="1">
      <c r="G154" s="46"/>
      <c r="H154" s="46"/>
      <c r="I154" s="47"/>
      <c r="J154" s="46"/>
      <c r="K154" s="46"/>
      <c r="L154" s="46"/>
      <c r="O154" s="78"/>
    </row>
    <row r="155" spans="2:15" s="9" customFormat="1" ht="12.75">
      <c r="B155" s="2"/>
      <c r="G155" s="46"/>
      <c r="H155" s="46"/>
      <c r="I155" s="46"/>
      <c r="J155" s="46"/>
      <c r="K155" s="46"/>
      <c r="L155" s="46"/>
      <c r="O155" s="78"/>
    </row>
    <row r="156" spans="2:15" s="9" customFormat="1" ht="12.75">
      <c r="B156" s="11" t="s">
        <v>244</v>
      </c>
      <c r="G156" s="46"/>
      <c r="H156" s="46"/>
      <c r="I156" s="46"/>
      <c r="J156" s="46"/>
      <c r="K156" s="46"/>
      <c r="L156" s="46"/>
      <c r="O156" s="78"/>
    </row>
    <row r="157" spans="2:15" s="9" customFormat="1" ht="12.75">
      <c r="B157" s="2"/>
      <c r="G157" s="46"/>
      <c r="H157" s="46"/>
      <c r="I157" s="46"/>
      <c r="J157" s="46"/>
      <c r="K157" s="46"/>
      <c r="L157" s="46"/>
      <c r="O157" s="78"/>
    </row>
    <row r="158" spans="2:15" s="9" customFormat="1" ht="12.75">
      <c r="B158" s="2" t="s">
        <v>100</v>
      </c>
      <c r="D158" s="2"/>
      <c r="E158" s="12"/>
      <c r="F158" s="2"/>
      <c r="G158" s="130">
        <v>40957</v>
      </c>
      <c r="H158" s="69">
        <v>7162</v>
      </c>
      <c r="I158" s="49">
        <v>738</v>
      </c>
      <c r="J158" s="49">
        <v>1400</v>
      </c>
      <c r="K158" s="49">
        <v>41886</v>
      </c>
      <c r="L158" s="131">
        <f>SUM(G158:K158)</f>
        <v>92143</v>
      </c>
      <c r="O158" s="78"/>
    </row>
    <row r="159" spans="2:15" s="9" customFormat="1" ht="12.75">
      <c r="B159" s="2" t="s">
        <v>252</v>
      </c>
      <c r="D159" s="2"/>
      <c r="E159" s="12"/>
      <c r="F159" s="2"/>
      <c r="G159" s="132">
        <v>0</v>
      </c>
      <c r="H159" s="128">
        <v>0</v>
      </c>
      <c r="I159" s="128">
        <v>0</v>
      </c>
      <c r="J159" s="128">
        <v>0</v>
      </c>
      <c r="K159" s="129">
        <v>299</v>
      </c>
      <c r="L159" s="133">
        <f>SUM(G159:K159)</f>
        <v>299</v>
      </c>
      <c r="O159" s="78"/>
    </row>
    <row r="160" spans="2:15" s="9" customFormat="1" ht="12.75">
      <c r="B160" s="2" t="s">
        <v>253</v>
      </c>
      <c r="D160" s="2"/>
      <c r="E160" s="12"/>
      <c r="F160" s="2"/>
      <c r="G160" s="47">
        <f aca="true" t="shared" si="3" ref="G160:L160">SUM(G158:G159)</f>
        <v>40957</v>
      </c>
      <c r="H160" s="47">
        <f t="shared" si="3"/>
        <v>7162</v>
      </c>
      <c r="I160" s="47">
        <f t="shared" si="3"/>
        <v>738</v>
      </c>
      <c r="J160" s="47">
        <f t="shared" si="3"/>
        <v>1400</v>
      </c>
      <c r="K160" s="47">
        <f t="shared" si="3"/>
        <v>42185</v>
      </c>
      <c r="L160" s="47">
        <f t="shared" si="3"/>
        <v>92442</v>
      </c>
      <c r="O160" s="78"/>
    </row>
    <row r="161" spans="2:15" s="9" customFormat="1" ht="12.75">
      <c r="B161" s="2" t="s">
        <v>94</v>
      </c>
      <c r="D161" s="2"/>
      <c r="E161" s="2"/>
      <c r="F161" s="2"/>
      <c r="G161" s="47">
        <v>0</v>
      </c>
      <c r="H161" s="47">
        <v>0</v>
      </c>
      <c r="I161" s="47">
        <v>0</v>
      </c>
      <c r="J161" s="47">
        <v>0</v>
      </c>
      <c r="K161" s="47">
        <v>0</v>
      </c>
      <c r="L161" s="46">
        <f aca="true" t="shared" si="4" ref="L161:L170">SUM(G161:K161)</f>
        <v>0</v>
      </c>
      <c r="O161" s="78"/>
    </row>
    <row r="162" spans="2:15" s="9" customFormat="1" ht="12.75">
      <c r="B162" s="2" t="s">
        <v>95</v>
      </c>
      <c r="G162" s="46"/>
      <c r="H162" s="46"/>
      <c r="I162" s="46"/>
      <c r="J162" s="46"/>
      <c r="K162" s="46"/>
      <c r="L162" s="46"/>
      <c r="O162" s="78"/>
    </row>
    <row r="163" spans="2:15" s="9" customFormat="1" ht="12.75">
      <c r="B163" s="2" t="s">
        <v>96</v>
      </c>
      <c r="D163" s="2"/>
      <c r="E163" s="2"/>
      <c r="F163" s="2"/>
      <c r="G163" s="47">
        <v>0</v>
      </c>
      <c r="H163" s="47">
        <v>0</v>
      </c>
      <c r="I163" s="47">
        <v>0</v>
      </c>
      <c r="J163" s="47">
        <v>439</v>
      </c>
      <c r="K163" s="47">
        <v>0</v>
      </c>
      <c r="L163" s="46">
        <f t="shared" si="4"/>
        <v>439</v>
      </c>
      <c r="O163" s="78"/>
    </row>
    <row r="164" spans="2:15" s="9" customFormat="1" ht="12.75">
      <c r="B164" s="2" t="s">
        <v>97</v>
      </c>
      <c r="G164" s="46"/>
      <c r="H164" s="46"/>
      <c r="I164" s="46"/>
      <c r="J164" s="46"/>
      <c r="K164" s="46"/>
      <c r="L164" s="46"/>
      <c r="O164" s="78"/>
    </row>
    <row r="165" spans="2:15" s="9" customFormat="1" ht="12.75">
      <c r="B165" s="2" t="s">
        <v>98</v>
      </c>
      <c r="G165" s="46">
        <v>0</v>
      </c>
      <c r="H165" s="46">
        <v>0</v>
      </c>
      <c r="I165" s="46">
        <v>0</v>
      </c>
      <c r="J165" s="46">
        <v>0</v>
      </c>
      <c r="K165" s="46">
        <v>0</v>
      </c>
      <c r="L165" s="46">
        <f t="shared" si="4"/>
        <v>0</v>
      </c>
      <c r="M165" s="2"/>
      <c r="O165" s="78"/>
    </row>
    <row r="166" spans="2:15" s="9" customFormat="1" ht="12.75">
      <c r="B166" s="2" t="s">
        <v>254</v>
      </c>
      <c r="G166" s="46"/>
      <c r="H166" s="46"/>
      <c r="I166" s="46"/>
      <c r="J166" s="46"/>
      <c r="K166" s="46"/>
      <c r="L166" s="46"/>
      <c r="M166" s="2"/>
      <c r="O166" s="78"/>
    </row>
    <row r="167" spans="2:15" s="9" customFormat="1" ht="12.75">
      <c r="B167" s="2" t="s">
        <v>263</v>
      </c>
      <c r="D167" s="2"/>
      <c r="E167" s="2"/>
      <c r="F167" s="2"/>
      <c r="G167" s="130">
        <v>0</v>
      </c>
      <c r="H167" s="69">
        <v>0</v>
      </c>
      <c r="I167" s="69">
        <v>0</v>
      </c>
      <c r="J167" s="69">
        <v>0</v>
      </c>
      <c r="K167" s="69">
        <v>5950</v>
      </c>
      <c r="L167" s="131">
        <f t="shared" si="4"/>
        <v>5950</v>
      </c>
      <c r="O167" s="78"/>
    </row>
    <row r="168" spans="2:15" s="9" customFormat="1" ht="12.75">
      <c r="B168" s="2" t="s">
        <v>252</v>
      </c>
      <c r="D168" s="2"/>
      <c r="E168" s="2"/>
      <c r="F168" s="2"/>
      <c r="G168" s="132"/>
      <c r="H168" s="128"/>
      <c r="I168" s="128"/>
      <c r="J168" s="128"/>
      <c r="K168" s="128">
        <v>49</v>
      </c>
      <c r="L168" s="133">
        <f>SUM(G168:K168)</f>
        <v>49</v>
      </c>
      <c r="O168" s="78"/>
    </row>
    <row r="169" spans="2:15" s="9" customFormat="1" ht="12.75">
      <c r="B169" s="2" t="s">
        <v>253</v>
      </c>
      <c r="D169" s="2"/>
      <c r="E169" s="2"/>
      <c r="F169" s="2"/>
      <c r="G169" s="47"/>
      <c r="H169" s="47"/>
      <c r="I169" s="47"/>
      <c r="J169" s="47"/>
      <c r="K169" s="47">
        <f>SUM(K167:K168)</f>
        <v>5999</v>
      </c>
      <c r="L169" s="46">
        <f>SUM(L167:L168)</f>
        <v>5999</v>
      </c>
      <c r="O169" s="78"/>
    </row>
    <row r="170" spans="2:15" s="9" customFormat="1" ht="12.75">
      <c r="B170" s="2" t="s">
        <v>248</v>
      </c>
      <c r="F170" s="2"/>
      <c r="G170" s="47">
        <v>0</v>
      </c>
      <c r="H170" s="47">
        <v>0</v>
      </c>
      <c r="I170" s="47">
        <v>0</v>
      </c>
      <c r="J170" s="47">
        <v>0</v>
      </c>
      <c r="K170" s="47">
        <v>-1495</v>
      </c>
      <c r="L170" s="46">
        <f t="shared" si="4"/>
        <v>-1495</v>
      </c>
      <c r="O170" s="78"/>
    </row>
    <row r="171" spans="2:15" s="9" customFormat="1" ht="13.5" thickBot="1">
      <c r="B171" s="2" t="s">
        <v>242</v>
      </c>
      <c r="E171" s="12"/>
      <c r="F171" s="2"/>
      <c r="G171" s="61">
        <f aca="true" t="shared" si="5" ref="G171:L171">SUM(G160:G166)+SUM(G169:G170)</f>
        <v>40957</v>
      </c>
      <c r="H171" s="61">
        <f t="shared" si="5"/>
        <v>7162</v>
      </c>
      <c r="I171" s="61">
        <f t="shared" si="5"/>
        <v>738</v>
      </c>
      <c r="J171" s="61">
        <f t="shared" si="5"/>
        <v>1839</v>
      </c>
      <c r="K171" s="61">
        <f t="shared" si="5"/>
        <v>46689</v>
      </c>
      <c r="L171" s="61">
        <f t="shared" si="5"/>
        <v>97385</v>
      </c>
      <c r="O171" s="78"/>
    </row>
    <row r="172" spans="7:15" s="9" customFormat="1" ht="13.5" thickTop="1">
      <c r="G172" s="46"/>
      <c r="H172" s="46"/>
      <c r="I172" s="47"/>
      <c r="J172" s="46"/>
      <c r="K172" s="46"/>
      <c r="L172" s="46"/>
      <c r="O172" s="78"/>
    </row>
    <row r="173" spans="2:12" ht="12.75">
      <c r="B173" s="3"/>
      <c r="G173" s="50"/>
      <c r="H173" s="50"/>
      <c r="I173" s="50"/>
      <c r="J173" s="50"/>
      <c r="K173" s="50"/>
      <c r="L173" s="50"/>
    </row>
    <row r="174" spans="2:12" ht="12.75">
      <c r="B174" s="3"/>
      <c r="G174" s="50"/>
      <c r="H174" s="50"/>
      <c r="I174" s="50"/>
      <c r="J174" s="50"/>
      <c r="K174" s="50"/>
      <c r="L174" s="50"/>
    </row>
    <row r="175" ht="12.75">
      <c r="B175" s="3"/>
    </row>
    <row r="176" ht="12.75">
      <c r="B176" s="4"/>
    </row>
    <row r="177" ht="12.75">
      <c r="B177" s="4"/>
    </row>
    <row r="178" ht="12.75">
      <c r="B178" s="7"/>
    </row>
    <row r="179" ht="12.75">
      <c r="B179" s="7"/>
    </row>
    <row r="180" spans="2:15" s="9" customFormat="1" ht="12.75">
      <c r="B180" s="10"/>
      <c r="O180" s="78"/>
    </row>
    <row r="181" spans="2:15" s="9" customFormat="1" ht="12.75">
      <c r="B181" s="10"/>
      <c r="O181" s="78"/>
    </row>
    <row r="182" spans="2:15" s="9" customFormat="1" ht="12.75">
      <c r="B182" s="11" t="s">
        <v>109</v>
      </c>
      <c r="O182" s="78"/>
    </row>
    <row r="183" spans="2:15" s="9" customFormat="1" ht="12.75">
      <c r="B183" s="11"/>
      <c r="K183" s="127" t="s">
        <v>250</v>
      </c>
      <c r="O183" s="78"/>
    </row>
    <row r="184" spans="9:15" s="9" customFormat="1" ht="12.75">
      <c r="I184" s="17" t="str">
        <f>+K16</f>
        <v>12 months</v>
      </c>
      <c r="K184" s="17" t="str">
        <f>+L16</f>
        <v>12 months</v>
      </c>
      <c r="O184" s="78"/>
    </row>
    <row r="185" spans="9:21" s="9" customFormat="1" ht="12.75">
      <c r="I185" s="17" t="s">
        <v>10</v>
      </c>
      <c r="K185" s="17" t="s">
        <v>10</v>
      </c>
      <c r="O185" s="78"/>
      <c r="U185" s="2" t="s">
        <v>101</v>
      </c>
    </row>
    <row r="186" spans="9:28" s="9" customFormat="1" ht="12.75">
      <c r="I186" s="112">
        <f>I19</f>
        <v>39813</v>
      </c>
      <c r="J186" s="114"/>
      <c r="K186" s="112">
        <f>J19</f>
        <v>39447</v>
      </c>
      <c r="L186" s="114"/>
      <c r="O186" s="78"/>
      <c r="U186" s="2"/>
      <c r="Z186" s="22"/>
      <c r="AB186" s="22"/>
    </row>
    <row r="187" spans="9:15" s="9" customFormat="1" ht="12.75">
      <c r="I187" s="17" t="s">
        <v>13</v>
      </c>
      <c r="K187" s="17" t="s">
        <v>13</v>
      </c>
      <c r="O187" s="78"/>
    </row>
    <row r="188" spans="2:15" s="9" customFormat="1" ht="12.75">
      <c r="B188" s="10"/>
      <c r="L188" s="60"/>
      <c r="O188" s="78"/>
    </row>
    <row r="189" spans="2:15" s="9" customFormat="1" ht="12.75">
      <c r="B189" s="2" t="s">
        <v>110</v>
      </c>
      <c r="G189" s="12"/>
      <c r="I189" s="47">
        <f>K34</f>
        <v>9319</v>
      </c>
      <c r="J189" s="47"/>
      <c r="K189" s="46">
        <f>L34</f>
        <v>7098</v>
      </c>
      <c r="L189" s="58"/>
      <c r="O189" s="82"/>
    </row>
    <row r="190" spans="2:15" s="9" customFormat="1" ht="12.75">
      <c r="B190" s="2" t="s">
        <v>111</v>
      </c>
      <c r="I190" s="46"/>
      <c r="J190" s="46"/>
      <c r="K190" s="46"/>
      <c r="L190" s="58"/>
      <c r="O190" s="78"/>
    </row>
    <row r="191" spans="2:15" s="9" customFormat="1" ht="12.75">
      <c r="B191" s="2"/>
      <c r="I191" s="46"/>
      <c r="J191" s="46"/>
      <c r="K191" s="46"/>
      <c r="L191" s="58"/>
      <c r="O191" s="78"/>
    </row>
    <row r="192" spans="2:15" s="9" customFormat="1" ht="12.75">
      <c r="B192" s="2" t="s">
        <v>112</v>
      </c>
      <c r="H192" s="12"/>
      <c r="I192" s="46">
        <f>6557-86</f>
        <v>6471</v>
      </c>
      <c r="J192" s="47"/>
      <c r="K192" s="46">
        <f>7190-60</f>
        <v>7130</v>
      </c>
      <c r="L192" s="71"/>
      <c r="O192" s="78"/>
    </row>
    <row r="193" spans="2:15" s="9" customFormat="1" ht="12.75">
      <c r="B193" s="2" t="s">
        <v>113</v>
      </c>
      <c r="C193" s="2"/>
      <c r="D193" s="2"/>
      <c r="F193" s="2"/>
      <c r="I193" s="46">
        <v>52</v>
      </c>
      <c r="J193" s="58"/>
      <c r="K193" s="46">
        <v>-366</v>
      </c>
      <c r="L193" s="58"/>
      <c r="O193" s="78"/>
    </row>
    <row r="194" spans="2:15" s="9" customFormat="1" ht="12.75">
      <c r="B194" s="2" t="s">
        <v>114</v>
      </c>
      <c r="I194" s="69">
        <f>SUM(I189:I193)</f>
        <v>15842</v>
      </c>
      <c r="J194" s="71"/>
      <c r="K194" s="69">
        <f>SUM(K189:K193)</f>
        <v>13862</v>
      </c>
      <c r="L194" s="71"/>
      <c r="M194" s="2"/>
      <c r="O194" s="78"/>
    </row>
    <row r="195" spans="4:15" s="9" customFormat="1" ht="12.75">
      <c r="D195" s="12"/>
      <c r="E195" s="2"/>
      <c r="F195" s="12"/>
      <c r="I195" s="46"/>
      <c r="J195" s="46"/>
      <c r="K195" s="46"/>
      <c r="L195" s="58"/>
      <c r="O195" s="78"/>
    </row>
    <row r="196" spans="2:15" s="9" customFormat="1" ht="12.75">
      <c r="B196" s="2" t="s">
        <v>115</v>
      </c>
      <c r="I196" s="46"/>
      <c r="J196" s="46"/>
      <c r="K196" s="46"/>
      <c r="L196" s="46"/>
      <c r="O196" s="78"/>
    </row>
    <row r="197" spans="3:15" s="9" customFormat="1" ht="12.75">
      <c r="C197" s="2" t="s">
        <v>116</v>
      </c>
      <c r="G197" s="2"/>
      <c r="I197" s="47">
        <v>10709</v>
      </c>
      <c r="J197" s="46"/>
      <c r="K197" s="46">
        <v>-2418</v>
      </c>
      <c r="L197" s="46"/>
      <c r="O197" s="78"/>
    </row>
    <row r="198" spans="3:21" s="9" customFormat="1" ht="12.75">
      <c r="C198" s="2" t="s">
        <v>117</v>
      </c>
      <c r="F198" s="2"/>
      <c r="H198" s="2"/>
      <c r="I198" s="46">
        <v>1649</v>
      </c>
      <c r="J198" s="46"/>
      <c r="K198" s="46">
        <v>608</v>
      </c>
      <c r="L198" s="46"/>
      <c r="O198" s="78"/>
      <c r="S198" s="2"/>
      <c r="U198" s="2"/>
    </row>
    <row r="199" spans="2:20" s="9" customFormat="1" ht="12.75">
      <c r="B199" s="2" t="s">
        <v>118</v>
      </c>
      <c r="E199" s="12"/>
      <c r="G199" s="12"/>
      <c r="I199" s="56">
        <f>SUM(I194:I198)</f>
        <v>28200</v>
      </c>
      <c r="J199" s="46"/>
      <c r="K199" s="56">
        <f>SUM(K194:K198)</f>
        <v>12052</v>
      </c>
      <c r="L199" s="46"/>
      <c r="O199" s="78"/>
      <c r="R199" s="2"/>
      <c r="T199" s="2"/>
    </row>
    <row r="200" spans="2:20" s="9" customFormat="1" ht="12.75">
      <c r="B200" s="2"/>
      <c r="E200" s="12"/>
      <c r="G200" s="12"/>
      <c r="I200" s="46"/>
      <c r="J200" s="46"/>
      <c r="K200" s="58"/>
      <c r="L200" s="46"/>
      <c r="O200" s="78"/>
      <c r="R200" s="2"/>
      <c r="T200" s="2"/>
    </row>
    <row r="201" spans="2:15" s="9" customFormat="1" ht="12.75">
      <c r="B201" s="2" t="s">
        <v>119</v>
      </c>
      <c r="I201" s="46"/>
      <c r="J201" s="46"/>
      <c r="K201" s="46"/>
      <c r="L201" s="46"/>
      <c r="O201" s="78"/>
    </row>
    <row r="202" spans="3:15" s="9" customFormat="1" ht="12.75">
      <c r="C202" s="2" t="s">
        <v>120</v>
      </c>
      <c r="H202" s="2"/>
      <c r="I202" s="46">
        <v>0</v>
      </c>
      <c r="J202" s="47"/>
      <c r="K202" s="47" t="s">
        <v>27</v>
      </c>
      <c r="L202" s="46"/>
      <c r="O202" s="78"/>
    </row>
    <row r="203" spans="3:23" s="9" customFormat="1" ht="12.75">
      <c r="C203" s="2" t="s">
        <v>121</v>
      </c>
      <c r="H203" s="2"/>
      <c r="I203" s="46">
        <v>-6407</v>
      </c>
      <c r="J203" s="47"/>
      <c r="K203" s="46">
        <v>5340</v>
      </c>
      <c r="L203" s="46"/>
      <c r="O203" s="78"/>
      <c r="U203" s="2"/>
      <c r="W203" s="2"/>
    </row>
    <row r="204" spans="9:26" s="9" customFormat="1" ht="12.75">
      <c r="I204" s="63">
        <f>SUM(I202:I203)</f>
        <v>-6407</v>
      </c>
      <c r="J204" s="46"/>
      <c r="K204" s="63">
        <f>SUM(K202:K203)</f>
        <v>5340</v>
      </c>
      <c r="L204" s="46"/>
      <c r="M204" s="2"/>
      <c r="O204" s="78"/>
      <c r="X204" s="2"/>
      <c r="Z204" s="2"/>
    </row>
    <row r="205" spans="9:26" s="9" customFormat="1" ht="12.75">
      <c r="I205" s="46"/>
      <c r="J205" s="46"/>
      <c r="K205" s="71"/>
      <c r="L205" s="46"/>
      <c r="M205" s="2"/>
      <c r="O205" s="78"/>
      <c r="X205" s="2"/>
      <c r="Z205" s="2"/>
    </row>
    <row r="206" spans="2:15" s="9" customFormat="1" ht="12.75">
      <c r="B206" s="2" t="s">
        <v>122</v>
      </c>
      <c r="I206" s="46"/>
      <c r="J206" s="46"/>
      <c r="K206" s="46"/>
      <c r="L206" s="46"/>
      <c r="O206" s="78"/>
    </row>
    <row r="207" spans="3:15" s="9" customFormat="1" ht="12.75">
      <c r="C207" s="2" t="s">
        <v>123</v>
      </c>
      <c r="F207" s="2"/>
      <c r="I207" s="47">
        <f>123-2548</f>
        <v>-2425</v>
      </c>
      <c r="J207" s="46"/>
      <c r="K207" s="46">
        <v>-1472</v>
      </c>
      <c r="L207" s="46"/>
      <c r="O207" s="78"/>
    </row>
    <row r="208" spans="3:15" s="9" customFormat="1" ht="12.75">
      <c r="C208" s="2" t="s">
        <v>124</v>
      </c>
      <c r="H208" s="2"/>
      <c r="I208" s="46">
        <v>-377</v>
      </c>
      <c r="J208" s="47"/>
      <c r="K208" s="46">
        <v>-6568</v>
      </c>
      <c r="L208" s="46"/>
      <c r="O208" s="78"/>
    </row>
    <row r="209" spans="3:37" s="9" customFormat="1" ht="12.75">
      <c r="C209" s="2" t="s">
        <v>125</v>
      </c>
      <c r="G209" s="2"/>
      <c r="I209" s="46">
        <v>0</v>
      </c>
      <c r="J209" s="47"/>
      <c r="K209" s="46">
        <v>0</v>
      </c>
      <c r="L209" s="46"/>
      <c r="O209" s="78"/>
      <c r="V209" s="2"/>
      <c r="X209" s="2"/>
      <c r="AI209" s="2">
        <v>-295</v>
      </c>
      <c r="AK209" s="12">
        <v>-3452</v>
      </c>
    </row>
    <row r="210" spans="9:15" s="9" customFormat="1" ht="12.75">
      <c r="I210" s="63">
        <f>SUM(I207:I209)</f>
        <v>-2802</v>
      </c>
      <c r="J210" s="46"/>
      <c r="K210" s="63">
        <f>SUM(K207:K209)</f>
        <v>-8040</v>
      </c>
      <c r="L210" s="46"/>
      <c r="M210" s="2"/>
      <c r="O210" s="78"/>
    </row>
    <row r="211" spans="2:15" s="9" customFormat="1" ht="12.75">
      <c r="B211" s="2"/>
      <c r="I211" s="46"/>
      <c r="J211" s="46"/>
      <c r="K211" s="46"/>
      <c r="L211" s="46"/>
      <c r="O211" s="78"/>
    </row>
    <row r="212" spans="2:15" s="9" customFormat="1" ht="12.75">
      <c r="B212" s="2" t="s">
        <v>126</v>
      </c>
      <c r="E212" s="12"/>
      <c r="G212" s="12"/>
      <c r="H212" s="115"/>
      <c r="I212" s="46">
        <f>I199+I204+I210</f>
        <v>18991</v>
      </c>
      <c r="J212" s="46"/>
      <c r="K212" s="46">
        <f>K199+K204+K210</f>
        <v>9352</v>
      </c>
      <c r="L212" s="46"/>
      <c r="O212" s="78"/>
    </row>
    <row r="213" spans="2:15" s="9" customFormat="1" ht="12.75">
      <c r="B213" s="2"/>
      <c r="I213" s="46"/>
      <c r="J213" s="46"/>
      <c r="K213" s="46"/>
      <c r="L213" s="46"/>
      <c r="O213" s="78"/>
    </row>
    <row r="214" spans="2:15" s="9" customFormat="1" ht="12.75">
      <c r="B214" s="2" t="s">
        <v>127</v>
      </c>
      <c r="F214" s="2"/>
      <c r="H214" s="2"/>
      <c r="I214" s="46">
        <v>240</v>
      </c>
      <c r="J214" s="46"/>
      <c r="K214" s="46">
        <v>133</v>
      </c>
      <c r="L214" s="46"/>
      <c r="O214" s="78"/>
    </row>
    <row r="215" spans="2:15" s="9" customFormat="1" ht="12.75">
      <c r="B215" s="2"/>
      <c r="I215" s="46"/>
      <c r="J215" s="46"/>
      <c r="K215" s="46"/>
      <c r="L215" s="46"/>
      <c r="O215" s="78"/>
    </row>
    <row r="216" spans="2:15" s="9" customFormat="1" ht="12.75">
      <c r="B216" s="2" t="s">
        <v>128</v>
      </c>
      <c r="D216" s="12"/>
      <c r="E216" s="2"/>
      <c r="F216" s="12"/>
      <c r="I216" s="46">
        <v>16615</v>
      </c>
      <c r="J216" s="46"/>
      <c r="K216" s="46">
        <v>7130</v>
      </c>
      <c r="L216" s="46"/>
      <c r="O216" s="78"/>
    </row>
    <row r="217" spans="9:15" s="9" customFormat="1" ht="12.75">
      <c r="I217" s="46"/>
      <c r="J217" s="46"/>
      <c r="K217" s="47"/>
      <c r="L217" s="46"/>
      <c r="M217" s="2"/>
      <c r="O217" s="78"/>
    </row>
    <row r="218" spans="2:15" s="9" customFormat="1" ht="13.5" thickBot="1">
      <c r="B218" s="2" t="s">
        <v>129</v>
      </c>
      <c r="E218" s="12"/>
      <c r="G218" s="12"/>
      <c r="I218" s="51">
        <f>SUM(I212:I217)</f>
        <v>35846</v>
      </c>
      <c r="J218" s="46"/>
      <c r="K218" s="51">
        <f>SUM(K212:K217)</f>
        <v>16615</v>
      </c>
      <c r="L218" s="46"/>
      <c r="O218" s="78"/>
    </row>
    <row r="219" spans="9:15" s="9" customFormat="1" ht="13.5" thickTop="1">
      <c r="I219" s="46"/>
      <c r="J219" s="46"/>
      <c r="K219" s="47"/>
      <c r="L219" s="46"/>
      <c r="M219" s="2"/>
      <c r="O219" s="78"/>
    </row>
    <row r="220" spans="2:15" s="9" customFormat="1" ht="12.75">
      <c r="B220" s="2"/>
      <c r="I220" s="46"/>
      <c r="J220" s="46"/>
      <c r="K220" s="46"/>
      <c r="L220" s="46"/>
      <c r="O220" s="78"/>
    </row>
    <row r="221" spans="2:15" s="9" customFormat="1" ht="12.75" customHeight="1">
      <c r="B221" s="18" t="s">
        <v>130</v>
      </c>
      <c r="I221" s="46"/>
      <c r="J221" s="46"/>
      <c r="K221" s="46"/>
      <c r="L221" s="46"/>
      <c r="O221" s="78"/>
    </row>
    <row r="222" spans="3:15" s="9" customFormat="1" ht="12.75">
      <c r="C222" s="9" t="s">
        <v>131</v>
      </c>
      <c r="H222" s="23"/>
      <c r="I222" s="46">
        <v>-286</v>
      </c>
      <c r="J222" s="70"/>
      <c r="K222" s="46">
        <v>-549</v>
      </c>
      <c r="L222" s="46"/>
      <c r="O222" s="78"/>
    </row>
    <row r="223" spans="3:15" s="9" customFormat="1" ht="12.75">
      <c r="C223" s="9" t="s">
        <v>132</v>
      </c>
      <c r="H223" s="23"/>
      <c r="I223" s="46">
        <f>J85</f>
        <v>21426</v>
      </c>
      <c r="J223" s="70"/>
      <c r="K223" s="46">
        <v>11843</v>
      </c>
      <c r="L223" s="46"/>
      <c r="O223" s="78"/>
    </row>
    <row r="224" spans="3:21" s="9" customFormat="1" ht="12.75">
      <c r="C224" s="9" t="s">
        <v>133</v>
      </c>
      <c r="G224" s="23"/>
      <c r="I224" s="46">
        <f>J86</f>
        <v>14706</v>
      </c>
      <c r="J224" s="46"/>
      <c r="K224" s="46">
        <v>5321</v>
      </c>
      <c r="L224" s="46"/>
      <c r="O224" s="82"/>
      <c r="S224" s="23"/>
      <c r="U224" s="23"/>
    </row>
    <row r="225" spans="9:16" s="9" customFormat="1" ht="13.5" thickBot="1">
      <c r="I225" s="51">
        <f>SUM(I222:I224)</f>
        <v>35846</v>
      </c>
      <c r="J225" s="46"/>
      <c r="K225" s="51">
        <f>SUM(K222:K224)</f>
        <v>16615</v>
      </c>
      <c r="L225" s="70"/>
      <c r="N225" s="24"/>
      <c r="O225" s="82"/>
      <c r="P225" s="82"/>
    </row>
    <row r="226" spans="12:16" s="9" customFormat="1" ht="13.5" thickTop="1">
      <c r="L226" s="23"/>
      <c r="N226" s="23"/>
      <c r="O226" s="82"/>
      <c r="P226" s="82"/>
    </row>
    <row r="227" spans="12:15" s="9" customFormat="1" ht="12.75">
      <c r="L227" s="23"/>
      <c r="N227" s="23"/>
      <c r="O227" s="78"/>
    </row>
    <row r="228" spans="12:15" s="9" customFormat="1" ht="12.75">
      <c r="L228" s="23"/>
      <c r="N228" s="23"/>
      <c r="O228" s="78"/>
    </row>
    <row r="229" spans="2:15" s="9" customFormat="1" ht="12.75">
      <c r="B229" s="23"/>
      <c r="O229" s="78"/>
    </row>
    <row r="230" spans="2:15" s="9" customFormat="1" ht="12.75">
      <c r="B230" s="25"/>
      <c r="O230" s="78"/>
    </row>
    <row r="231" s="9" customFormat="1" ht="12.75">
      <c r="O231" s="78"/>
    </row>
    <row r="232" s="9" customFormat="1" ht="12.75">
      <c r="O232" s="78"/>
    </row>
    <row r="233" s="9" customFormat="1" ht="12.75">
      <c r="O233" s="78"/>
    </row>
    <row r="234" s="9" customFormat="1" ht="12.75">
      <c r="O234" s="78"/>
    </row>
    <row r="235" spans="2:15" s="9" customFormat="1" ht="12.75">
      <c r="B235" s="29" t="s">
        <v>134</v>
      </c>
      <c r="C235" s="26"/>
      <c r="D235" s="26"/>
      <c r="E235" s="26"/>
      <c r="F235" s="26"/>
      <c r="G235" s="26"/>
      <c r="H235" s="26"/>
      <c r="I235" s="26"/>
      <c r="J235" s="26"/>
      <c r="K235" s="26"/>
      <c r="L235" s="27"/>
      <c r="O235" s="78"/>
    </row>
    <row r="238" ht="12.75">
      <c r="B238" s="28" t="s">
        <v>135</v>
      </c>
    </row>
    <row r="253" spans="10:11" ht="12.75">
      <c r="J253" s="142" t="s">
        <v>255</v>
      </c>
      <c r="K253" s="142"/>
    </row>
    <row r="254" spans="10:11" ht="12.75">
      <c r="J254" s="77">
        <v>2008</v>
      </c>
      <c r="K254" s="77">
        <v>2007</v>
      </c>
    </row>
    <row r="255" spans="10:11" ht="12.75">
      <c r="J255" s="20" t="s">
        <v>13</v>
      </c>
      <c r="K255" s="20" t="s">
        <v>13</v>
      </c>
    </row>
    <row r="256" ht="12.75">
      <c r="D256" s="28" t="s">
        <v>256</v>
      </c>
    </row>
    <row r="258" spans="4:11" ht="12.75">
      <c r="D258" t="s">
        <v>257</v>
      </c>
      <c r="J258" s="134">
        <v>46341</v>
      </c>
      <c r="K258" s="134">
        <v>41886</v>
      </c>
    </row>
    <row r="259" spans="4:11" ht="12.75">
      <c r="D259" t="s">
        <v>252</v>
      </c>
      <c r="J259" s="134">
        <v>348</v>
      </c>
      <c r="K259" s="134">
        <v>299</v>
      </c>
    </row>
    <row r="260" spans="4:16" ht="13.5" thickBot="1">
      <c r="D260" t="s">
        <v>258</v>
      </c>
      <c r="J260" s="135">
        <f>SUM(J258:J259)</f>
        <v>46689</v>
      </c>
      <c r="K260" s="135">
        <f>SUM(K258:K259)</f>
        <v>42185</v>
      </c>
      <c r="O260" s="83"/>
      <c r="P260" s="120"/>
    </row>
    <row r="261" spans="10:11" ht="13.5" thickTop="1">
      <c r="J261" s="134"/>
      <c r="K261" s="134"/>
    </row>
    <row r="262" spans="4:11" ht="12.75">
      <c r="D262" s="28" t="s">
        <v>259</v>
      </c>
      <c r="J262" s="134"/>
      <c r="K262" s="134"/>
    </row>
    <row r="263" spans="4:11" ht="12.75">
      <c r="D263" t="s">
        <v>260</v>
      </c>
      <c r="J263" s="134"/>
      <c r="K263" s="134"/>
    </row>
    <row r="264" spans="5:11" ht="12.75">
      <c r="E264" t="s">
        <v>261</v>
      </c>
      <c r="J264" s="134">
        <v>8045</v>
      </c>
      <c r="K264" s="134">
        <v>5950</v>
      </c>
    </row>
    <row r="265" spans="4:11" ht="12.75">
      <c r="D265" t="s">
        <v>252</v>
      </c>
      <c r="J265" s="134">
        <v>72</v>
      </c>
      <c r="K265" s="134">
        <v>49</v>
      </c>
    </row>
    <row r="266" spans="4:16" ht="13.5" thickBot="1">
      <c r="D266" t="s">
        <v>262</v>
      </c>
      <c r="J266" s="135">
        <f>SUM(J264:J265)</f>
        <v>8117</v>
      </c>
      <c r="K266" s="135">
        <f>SUM(K264:K265)</f>
        <v>5999</v>
      </c>
      <c r="O266" s="83"/>
      <c r="P266" s="83"/>
    </row>
    <row r="267" spans="10:11" ht="13.5" thickTop="1">
      <c r="J267" s="134"/>
      <c r="K267" s="134"/>
    </row>
    <row r="272" ht="12.75">
      <c r="B272" s="28" t="s">
        <v>136</v>
      </c>
    </row>
    <row r="277" ht="12.75">
      <c r="B277" s="28" t="s">
        <v>137</v>
      </c>
    </row>
    <row r="281" ht="12.75">
      <c r="B281" s="28" t="s">
        <v>138</v>
      </c>
    </row>
    <row r="287" ht="12.75">
      <c r="B287" s="28" t="s">
        <v>139</v>
      </c>
    </row>
    <row r="292" ht="12.75">
      <c r="B292" s="28" t="s">
        <v>140</v>
      </c>
    </row>
    <row r="299" ht="12.75">
      <c r="B299" s="28" t="s">
        <v>141</v>
      </c>
    </row>
    <row r="302" spans="11:12" ht="12.75">
      <c r="K302" s="141" t="s">
        <v>238</v>
      </c>
      <c r="L302" s="141"/>
    </row>
    <row r="303" ht="12.75">
      <c r="L303" s="104" t="s">
        <v>239</v>
      </c>
    </row>
    <row r="305" spans="11:15" ht="13.5" thickBot="1">
      <c r="K305" s="106"/>
      <c r="L305" s="105">
        <f>-K152</f>
        <v>2548</v>
      </c>
      <c r="O305" s="83"/>
    </row>
    <row r="306" ht="13.5" thickTop="1"/>
    <row r="309" ht="12.75">
      <c r="B309" s="28" t="s">
        <v>142</v>
      </c>
    </row>
    <row r="313" spans="3:12" ht="12.75">
      <c r="C313" s="9"/>
      <c r="D313" s="9"/>
      <c r="E313" s="9"/>
      <c r="F313" s="9"/>
      <c r="G313" s="9"/>
      <c r="H313" s="17" t="s">
        <v>8</v>
      </c>
      <c r="J313" s="17" t="s">
        <v>143</v>
      </c>
      <c r="L313" s="19"/>
    </row>
    <row r="314" spans="3:12" ht="12.75">
      <c r="C314" s="9"/>
      <c r="D314" s="9"/>
      <c r="E314" s="9"/>
      <c r="F314" s="9"/>
      <c r="G314" s="9"/>
      <c r="H314" s="17" t="s">
        <v>144</v>
      </c>
      <c r="J314" s="17" t="s">
        <v>145</v>
      </c>
      <c r="L314" s="17" t="s">
        <v>146</v>
      </c>
    </row>
    <row r="315" spans="3:12" ht="12.75">
      <c r="C315" s="9"/>
      <c r="D315" s="9"/>
      <c r="E315" s="9"/>
      <c r="F315" s="9"/>
      <c r="G315" s="9"/>
      <c r="H315" s="19" t="s">
        <v>147</v>
      </c>
      <c r="J315" s="19" t="s">
        <v>148</v>
      </c>
      <c r="L315" s="19" t="s">
        <v>149</v>
      </c>
    </row>
    <row r="316" spans="3:12" ht="12.75">
      <c r="C316" s="9"/>
      <c r="D316" s="9"/>
      <c r="E316" s="9"/>
      <c r="F316" s="9"/>
      <c r="G316" s="46"/>
      <c r="H316" s="46"/>
      <c r="I316" s="46"/>
      <c r="J316" s="46"/>
      <c r="K316" s="46"/>
      <c r="L316" s="46"/>
    </row>
    <row r="317" spans="3:12" ht="12.75">
      <c r="C317" s="9" t="s">
        <v>150</v>
      </c>
      <c r="E317" s="9"/>
      <c r="F317" s="9"/>
      <c r="G317" s="46"/>
      <c r="H317" s="46">
        <v>71589</v>
      </c>
      <c r="I317" s="46"/>
      <c r="J317" s="46">
        <f>4604+86</f>
        <v>4690</v>
      </c>
      <c r="K317" s="46"/>
      <c r="L317" s="46">
        <v>77058</v>
      </c>
    </row>
    <row r="318" spans="3:12" ht="12.75">
      <c r="C318" s="9" t="s">
        <v>153</v>
      </c>
      <c r="E318" s="9"/>
      <c r="F318" s="9"/>
      <c r="G318" s="46"/>
      <c r="H318" s="46">
        <v>58122</v>
      </c>
      <c r="I318" s="46"/>
      <c r="J318" s="46">
        <v>6728</v>
      </c>
      <c r="K318" s="46"/>
      <c r="L318" s="46">
        <v>43780</v>
      </c>
    </row>
    <row r="319" spans="3:12" ht="12.75">
      <c r="C319" s="9" t="s">
        <v>151</v>
      </c>
      <c r="E319" s="9"/>
      <c r="F319" s="9"/>
      <c r="G319" s="46"/>
      <c r="H319" s="46">
        <v>7070</v>
      </c>
      <c r="I319" s="46"/>
      <c r="J319" s="46">
        <v>-2924</v>
      </c>
      <c r="K319" s="46"/>
      <c r="L319" s="46">
        <v>5052</v>
      </c>
    </row>
    <row r="320" spans="3:12" ht="12.75">
      <c r="C320" s="9" t="s">
        <v>152</v>
      </c>
      <c r="E320" s="9"/>
      <c r="F320" s="9"/>
      <c r="G320" s="46"/>
      <c r="H320" s="102" t="s">
        <v>226</v>
      </c>
      <c r="I320" s="46"/>
      <c r="J320" s="46">
        <v>825</v>
      </c>
      <c r="K320" s="46"/>
      <c r="L320" s="46">
        <v>5031</v>
      </c>
    </row>
    <row r="321" spans="3:15" ht="12.75">
      <c r="C321" s="9" t="s">
        <v>154</v>
      </c>
      <c r="E321" s="9"/>
      <c r="F321" s="9"/>
      <c r="G321" s="46"/>
      <c r="H321" s="46"/>
      <c r="I321" s="46"/>
      <c r="J321" s="46"/>
      <c r="K321" s="46"/>
      <c r="L321" s="46"/>
      <c r="O321" s="83"/>
    </row>
    <row r="322" spans="3:17" ht="13.5" thickBot="1">
      <c r="C322" s="9"/>
      <c r="D322" s="9"/>
      <c r="E322" s="9"/>
      <c r="F322" s="9"/>
      <c r="G322" s="51"/>
      <c r="H322" s="51">
        <f>SUM(H317:H321)</f>
        <v>136781</v>
      </c>
      <c r="I322" s="51"/>
      <c r="J322" s="51">
        <f>SUM(J317:J321)</f>
        <v>9319</v>
      </c>
      <c r="K322" s="51"/>
      <c r="L322" s="51">
        <f>SUM(L317:L321)</f>
        <v>130921</v>
      </c>
      <c r="O322" s="83"/>
      <c r="P322" s="120"/>
      <c r="Q322" s="120"/>
    </row>
    <row r="323" spans="3:15" ht="13.5" thickTop="1">
      <c r="C323" s="9"/>
      <c r="D323" s="9"/>
      <c r="E323" s="9"/>
      <c r="F323" s="9"/>
      <c r="G323" s="46"/>
      <c r="H323" s="46"/>
      <c r="I323" s="46"/>
      <c r="J323" s="46"/>
      <c r="K323" s="46"/>
      <c r="L323" s="46"/>
      <c r="O323" s="83"/>
    </row>
    <row r="324" spans="3:12" ht="12.75">
      <c r="C324" s="9"/>
      <c r="D324" s="9"/>
      <c r="E324" s="9"/>
      <c r="F324" s="9"/>
      <c r="G324" s="46"/>
      <c r="H324" s="46"/>
      <c r="I324" s="46"/>
      <c r="J324" s="46"/>
      <c r="K324" s="46"/>
      <c r="L324" s="46"/>
    </row>
    <row r="325" spans="2:12" ht="12.75">
      <c r="B325" s="28" t="s">
        <v>155</v>
      </c>
      <c r="C325" s="9"/>
      <c r="D325" s="9"/>
      <c r="E325" s="9"/>
      <c r="F325" s="9"/>
      <c r="G325" s="9"/>
      <c r="H325" s="9"/>
      <c r="I325" s="9"/>
      <c r="J325" s="9"/>
      <c r="K325" s="9"/>
      <c r="L325" s="9"/>
    </row>
    <row r="326" spans="3:12" ht="12.75">
      <c r="C326" s="9"/>
      <c r="D326" s="9"/>
      <c r="E326" s="9"/>
      <c r="F326" s="9"/>
      <c r="G326" s="9"/>
      <c r="H326" s="9"/>
      <c r="I326" s="9"/>
      <c r="J326" s="9"/>
      <c r="K326" s="9"/>
      <c r="L326" s="9"/>
    </row>
    <row r="329" ht="12.75">
      <c r="B329" s="28" t="s">
        <v>156</v>
      </c>
    </row>
    <row r="335" ht="12.75">
      <c r="B335" s="28" t="s">
        <v>157</v>
      </c>
    </row>
    <row r="339" ht="12.75">
      <c r="B339" s="28" t="s">
        <v>158</v>
      </c>
    </row>
    <row r="342" s="9" customFormat="1" ht="12.75">
      <c r="O342" s="78"/>
    </row>
    <row r="343" spans="14:15" s="9" customFormat="1" ht="12.75">
      <c r="N343" s="124"/>
      <c r="O343" s="78"/>
    </row>
    <row r="344" spans="9:15" s="9" customFormat="1" ht="12.75">
      <c r="I344" s="19" t="s">
        <v>159</v>
      </c>
      <c r="K344" s="19" t="s">
        <v>160</v>
      </c>
      <c r="N344" s="124"/>
      <c r="O344" s="78"/>
    </row>
    <row r="345" spans="9:15" s="9" customFormat="1" ht="12.75">
      <c r="I345" s="19" t="s">
        <v>13</v>
      </c>
      <c r="K345" s="19" t="s">
        <v>13</v>
      </c>
      <c r="O345" s="78"/>
    </row>
    <row r="346" s="9" customFormat="1" ht="12.75">
      <c r="O346" s="78"/>
    </row>
    <row r="347" spans="4:15" s="9" customFormat="1" ht="12.75">
      <c r="D347" s="32" t="s">
        <v>161</v>
      </c>
      <c r="I347" s="46"/>
      <c r="J347" s="46"/>
      <c r="K347" s="46"/>
      <c r="O347" s="78"/>
    </row>
    <row r="348" spans="4:15" s="9" customFormat="1" ht="12.75">
      <c r="D348" s="32" t="s">
        <v>162</v>
      </c>
      <c r="I348" s="89">
        <v>640</v>
      </c>
      <c r="J348" s="46"/>
      <c r="K348" s="46">
        <v>1497</v>
      </c>
      <c r="O348" s="78"/>
    </row>
    <row r="349" spans="4:15" s="9" customFormat="1" ht="13.5" thickBot="1">
      <c r="D349" s="32" t="s">
        <v>163</v>
      </c>
      <c r="I349" s="93">
        <v>540</v>
      </c>
      <c r="J349" s="46"/>
      <c r="K349" s="52">
        <v>540</v>
      </c>
      <c r="O349" s="82"/>
    </row>
    <row r="350" spans="4:15" s="9" customFormat="1" ht="13.5" thickTop="1">
      <c r="D350" s="32"/>
      <c r="I350" s="87"/>
      <c r="J350" s="46"/>
      <c r="K350" s="46"/>
      <c r="O350" s="78"/>
    </row>
    <row r="351" spans="4:15" s="9" customFormat="1" ht="13.5" thickBot="1">
      <c r="D351" s="18" t="s">
        <v>164</v>
      </c>
      <c r="I351" s="94">
        <v>24813</v>
      </c>
      <c r="J351" s="46" t="s">
        <v>231</v>
      </c>
      <c r="K351" s="52">
        <v>0</v>
      </c>
      <c r="O351" s="78"/>
    </row>
    <row r="352" s="9" customFormat="1" ht="13.5" thickTop="1">
      <c r="O352" s="78"/>
    </row>
    <row r="353" s="9" customFormat="1" ht="12.75">
      <c r="O353" s="78"/>
    </row>
    <row r="354" spans="3:15" s="9" customFormat="1" ht="12.75">
      <c r="C354" s="19" t="s">
        <v>231</v>
      </c>
      <c r="D354" s="18" t="s">
        <v>232</v>
      </c>
      <c r="E354" s="35"/>
      <c r="F354" s="35"/>
      <c r="O354" s="78"/>
    </row>
    <row r="355" spans="3:15" s="9" customFormat="1" ht="12.75">
      <c r="C355" s="35"/>
      <c r="D355" s="18" t="s">
        <v>225</v>
      </c>
      <c r="E355" s="35"/>
      <c r="F355" s="35"/>
      <c r="O355" s="78"/>
    </row>
    <row r="356" spans="3:15" s="9" customFormat="1" ht="12.75">
      <c r="C356" s="35"/>
      <c r="D356" s="18"/>
      <c r="E356" s="35" t="s">
        <v>224</v>
      </c>
      <c r="F356" s="35"/>
      <c r="O356" s="78"/>
    </row>
    <row r="357" spans="3:15" s="9" customFormat="1" ht="12.75">
      <c r="C357" s="35"/>
      <c r="D357" s="18" t="s">
        <v>222</v>
      </c>
      <c r="E357" s="35"/>
      <c r="F357" s="35"/>
      <c r="O357" s="78"/>
    </row>
    <row r="358" spans="3:15" s="9" customFormat="1" ht="12.75">
      <c r="C358" s="35"/>
      <c r="D358" s="18" t="s">
        <v>223</v>
      </c>
      <c r="E358" s="35"/>
      <c r="O358" s="78"/>
    </row>
    <row r="359" spans="3:15" s="9" customFormat="1" ht="12.75">
      <c r="C359" s="35"/>
      <c r="D359" s="18"/>
      <c r="E359" s="35"/>
      <c r="O359" s="78"/>
    </row>
    <row r="360" s="9" customFormat="1" ht="12.75">
      <c r="O360" s="78"/>
    </row>
    <row r="361" s="9" customFormat="1" ht="12.75">
      <c r="O361" s="78"/>
    </row>
    <row r="362" s="9" customFormat="1" ht="12.75">
      <c r="O362" s="78"/>
    </row>
    <row r="363" spans="2:15" s="9" customFormat="1" ht="12.75">
      <c r="B363" s="29" t="s">
        <v>166</v>
      </c>
      <c r="C363" s="26"/>
      <c r="D363" s="26"/>
      <c r="E363" s="26"/>
      <c r="F363" s="26"/>
      <c r="G363" s="26"/>
      <c r="H363" s="26"/>
      <c r="I363" s="26"/>
      <c r="J363" s="26"/>
      <c r="K363" s="26"/>
      <c r="L363" s="27"/>
      <c r="O363" s="78"/>
    </row>
    <row r="364" s="9" customFormat="1" ht="12.75">
      <c r="O364" s="78"/>
    </row>
    <row r="365" s="9" customFormat="1" ht="12.75">
      <c r="O365" s="78"/>
    </row>
    <row r="366" spans="2:16" ht="12.75">
      <c r="B366" s="28" t="s">
        <v>165</v>
      </c>
      <c r="O366" s="107"/>
      <c r="P366" s="107"/>
    </row>
    <row r="367" spans="15:16" ht="12.75">
      <c r="O367" s="108"/>
      <c r="P367" s="108"/>
    </row>
    <row r="368" spans="15:16" ht="12.75">
      <c r="O368" s="107"/>
      <c r="P368" s="107"/>
    </row>
    <row r="369" spans="15:16" ht="12.75">
      <c r="O369" s="108"/>
      <c r="P369" s="108"/>
    </row>
    <row r="370" spans="15:16" ht="12.75">
      <c r="O370" s="107"/>
      <c r="P370" s="107"/>
    </row>
    <row r="371" ht="12.75">
      <c r="O371" s="116"/>
    </row>
    <row r="372" ht="12.75">
      <c r="O372" s="116"/>
    </row>
    <row r="373" spans="15:16" ht="12.75">
      <c r="O373" s="108"/>
      <c r="P373" s="108"/>
    </row>
    <row r="374" spans="15:17" ht="12.75">
      <c r="O374" s="126"/>
      <c r="P374" s="125"/>
      <c r="Q374" s="125"/>
    </row>
    <row r="378" ht="12.75">
      <c r="B378" s="28" t="s">
        <v>167</v>
      </c>
    </row>
    <row r="387" ht="12.75">
      <c r="B387" s="28" t="s">
        <v>168</v>
      </c>
    </row>
    <row r="393" ht="12.75">
      <c r="B393" s="28" t="s">
        <v>169</v>
      </c>
    </row>
    <row r="397" ht="12.75">
      <c r="B397" s="28" t="s">
        <v>170</v>
      </c>
    </row>
    <row r="399" s="9" customFormat="1" ht="12.75">
      <c r="O399" s="78"/>
    </row>
    <row r="400" spans="9:15" s="9" customFormat="1" ht="12.75">
      <c r="I400" s="140" t="s">
        <v>3</v>
      </c>
      <c r="J400" s="140"/>
      <c r="K400" s="140" t="s">
        <v>4</v>
      </c>
      <c r="L400" s="140"/>
      <c r="O400" s="78"/>
    </row>
    <row r="401" spans="9:15" s="9" customFormat="1" ht="12.75">
      <c r="I401" s="140" t="s">
        <v>174</v>
      </c>
      <c r="J401" s="140"/>
      <c r="K401" s="140" t="s">
        <v>246</v>
      </c>
      <c r="L401" s="140"/>
      <c r="O401" s="78"/>
    </row>
    <row r="402" spans="9:19" s="35" customFormat="1" ht="12.75">
      <c r="I402" s="112">
        <f>I19</f>
        <v>39813</v>
      </c>
      <c r="J402" s="112">
        <f>J19</f>
        <v>39447</v>
      </c>
      <c r="K402" s="112">
        <f>K19</f>
        <v>39813</v>
      </c>
      <c r="L402" s="112">
        <f>L19</f>
        <v>39447</v>
      </c>
      <c r="O402" s="84"/>
      <c r="S402" s="18"/>
    </row>
    <row r="403" spans="9:15" s="9" customFormat="1" ht="12.75">
      <c r="I403" s="17" t="s">
        <v>171</v>
      </c>
      <c r="J403" s="17" t="s">
        <v>172</v>
      </c>
      <c r="K403" s="17" t="s">
        <v>173</v>
      </c>
      <c r="L403" s="17" t="s">
        <v>172</v>
      </c>
      <c r="O403" s="78"/>
    </row>
    <row r="404" spans="9:15" s="9" customFormat="1" ht="12.75">
      <c r="I404" s="18"/>
      <c r="J404" s="127" t="s">
        <v>250</v>
      </c>
      <c r="K404" s="18"/>
      <c r="L404" s="127" t="s">
        <v>250</v>
      </c>
      <c r="O404" s="78"/>
    </row>
    <row r="405" spans="3:15" s="9" customFormat="1" ht="12.75">
      <c r="C405" s="18" t="s">
        <v>175</v>
      </c>
      <c r="I405" s="46"/>
      <c r="K405" s="46"/>
      <c r="L405" s="46"/>
      <c r="O405" s="78"/>
    </row>
    <row r="406" spans="3:15" s="9" customFormat="1" ht="12.75">
      <c r="C406" s="36" t="s">
        <v>176</v>
      </c>
      <c r="D406" s="18" t="s">
        <v>177</v>
      </c>
      <c r="G406" s="23"/>
      <c r="I406" s="70">
        <v>74</v>
      </c>
      <c r="J406" s="46">
        <v>-1</v>
      </c>
      <c r="K406" s="70">
        <v>349</v>
      </c>
      <c r="L406" s="46">
        <v>10</v>
      </c>
      <c r="O406" s="78"/>
    </row>
    <row r="407" spans="3:15" s="9" customFormat="1" ht="12.75">
      <c r="C407" s="36" t="s">
        <v>176</v>
      </c>
      <c r="D407" s="18" t="s">
        <v>180</v>
      </c>
      <c r="F407" s="23"/>
      <c r="G407" s="23"/>
      <c r="I407" s="70">
        <v>0</v>
      </c>
      <c r="J407" s="54">
        <v>0</v>
      </c>
      <c r="K407" s="46">
        <v>38</v>
      </c>
      <c r="L407" s="46">
        <v>0</v>
      </c>
      <c r="O407" s="78"/>
    </row>
    <row r="408" spans="3:15" s="9" customFormat="1" ht="12.75">
      <c r="C408" s="36" t="s">
        <v>176</v>
      </c>
      <c r="D408" s="18" t="s">
        <v>178</v>
      </c>
      <c r="G408" s="23"/>
      <c r="I408" s="70">
        <v>-113</v>
      </c>
      <c r="J408" s="70">
        <v>51</v>
      </c>
      <c r="K408" s="70">
        <v>689</v>
      </c>
      <c r="L408" s="70">
        <v>537</v>
      </c>
      <c r="O408" s="78"/>
    </row>
    <row r="409" spans="3:15" s="9" customFormat="1" ht="12.75">
      <c r="C409" s="36" t="s">
        <v>176</v>
      </c>
      <c r="D409" s="9" t="s">
        <v>179</v>
      </c>
      <c r="I409" s="46">
        <f>-16+14</f>
        <v>-2</v>
      </c>
      <c r="J409" s="70">
        <f>261+11</f>
        <v>272</v>
      </c>
      <c r="K409" s="46">
        <f>112+14</f>
        <v>126</v>
      </c>
      <c r="L409" s="46">
        <f>541+11</f>
        <v>552</v>
      </c>
      <c r="O409" s="78"/>
    </row>
    <row r="410" spans="9:18" s="9" customFormat="1" ht="13.5" thickBot="1">
      <c r="I410" s="51">
        <f>SUM(I406:I409)</f>
        <v>-41</v>
      </c>
      <c r="J410" s="51">
        <f>SUM(J406:J409)</f>
        <v>322</v>
      </c>
      <c r="K410" s="51">
        <f>SUM(K406:K409)</f>
        <v>1202</v>
      </c>
      <c r="L410" s="51">
        <f>SUM(L406:L409)</f>
        <v>1099</v>
      </c>
      <c r="O410" s="115"/>
      <c r="P410" s="117"/>
      <c r="Q410" s="115"/>
      <c r="R410" s="115"/>
    </row>
    <row r="411" spans="9:15" s="9" customFormat="1" ht="13.5" thickTop="1">
      <c r="I411" s="103"/>
      <c r="J411" s="46"/>
      <c r="K411" s="103"/>
      <c r="L411" s="46"/>
      <c r="O411" s="117"/>
    </row>
    <row r="412" s="9" customFormat="1" ht="12.75">
      <c r="O412" s="78"/>
    </row>
    <row r="413" spans="2:14" ht="12.75">
      <c r="B413" s="28"/>
      <c r="N413" s="109"/>
    </row>
    <row r="414" ht="12.75">
      <c r="N414" s="109"/>
    </row>
    <row r="415" ht="12.75">
      <c r="N415" s="109"/>
    </row>
    <row r="416" ht="12.75">
      <c r="N416" s="109"/>
    </row>
    <row r="417" ht="12.75">
      <c r="N417" s="109"/>
    </row>
    <row r="418" ht="12.75">
      <c r="N418" s="109"/>
    </row>
    <row r="419" ht="12.75">
      <c r="N419" s="109"/>
    </row>
    <row r="426" ht="12.75">
      <c r="B426" s="28" t="s">
        <v>181</v>
      </c>
    </row>
    <row r="430" ht="12.75">
      <c r="B430" s="28" t="s">
        <v>182</v>
      </c>
    </row>
    <row r="435" ht="12.75">
      <c r="B435" s="28" t="s">
        <v>183</v>
      </c>
    </row>
    <row r="440" ht="12.75">
      <c r="B440" s="28" t="s">
        <v>184</v>
      </c>
    </row>
    <row r="442" s="9" customFormat="1" ht="12.75">
      <c r="O442" s="78"/>
    </row>
    <row r="443" spans="8:15" s="9" customFormat="1" ht="12.75">
      <c r="H443" s="17" t="s">
        <v>159</v>
      </c>
      <c r="I443" s="17" t="s">
        <v>160</v>
      </c>
      <c r="J443" s="32" t="s">
        <v>233</v>
      </c>
      <c r="K443" s="39"/>
      <c r="L443" s="39"/>
      <c r="O443" s="78"/>
    </row>
    <row r="444" spans="3:15" s="9" customFormat="1" ht="12.75">
      <c r="C444" s="32" t="s">
        <v>185</v>
      </c>
      <c r="H444" s="17" t="s">
        <v>13</v>
      </c>
      <c r="I444" s="17" t="s">
        <v>13</v>
      </c>
      <c r="J444" s="32" t="s">
        <v>234</v>
      </c>
      <c r="K444" s="39"/>
      <c r="L444" s="39"/>
      <c r="O444" s="78"/>
    </row>
    <row r="445" spans="10:15" s="9" customFormat="1" ht="12.75">
      <c r="J445" s="72" t="s">
        <v>235</v>
      </c>
      <c r="O445" s="78"/>
    </row>
    <row r="446" spans="3:15" s="9" customFormat="1" ht="12.75">
      <c r="C446" s="38" t="s">
        <v>186</v>
      </c>
      <c r="D446" s="39"/>
      <c r="J446" s="19"/>
      <c r="O446" s="78"/>
    </row>
    <row r="447" spans="3:15" s="9" customFormat="1" ht="12.75">
      <c r="C447" s="39" t="s">
        <v>187</v>
      </c>
      <c r="H447" s="46"/>
      <c r="I447" s="46"/>
      <c r="J447" s="98"/>
      <c r="L447" s="68"/>
      <c r="O447" s="78"/>
    </row>
    <row r="448" spans="8:15" s="9" customFormat="1" ht="12.75">
      <c r="H448" s="46"/>
      <c r="I448" s="46"/>
      <c r="J448" s="98"/>
      <c r="L448" s="68"/>
      <c r="O448" s="78"/>
    </row>
    <row r="449" spans="3:15" s="9" customFormat="1" ht="12.75">
      <c r="C449" s="32" t="s">
        <v>188</v>
      </c>
      <c r="E449" s="33"/>
      <c r="G449" s="33"/>
      <c r="H449" s="85">
        <v>0</v>
      </c>
      <c r="I449" s="85">
        <v>0</v>
      </c>
      <c r="J449" s="96" t="s">
        <v>226</v>
      </c>
      <c r="L449" s="68"/>
      <c r="O449" s="78"/>
    </row>
    <row r="450" spans="3:15" s="9" customFormat="1" ht="12.75">
      <c r="C450" s="32" t="s">
        <v>189</v>
      </c>
      <c r="G450" s="33"/>
      <c r="H450" s="85">
        <v>0</v>
      </c>
      <c r="I450" s="85">
        <v>0</v>
      </c>
      <c r="J450" s="96" t="s">
        <v>226</v>
      </c>
      <c r="L450" s="68"/>
      <c r="O450" s="78"/>
    </row>
    <row r="451" spans="3:15" s="9" customFormat="1" ht="12.75">
      <c r="C451" s="32" t="s">
        <v>190</v>
      </c>
      <c r="H451" s="85">
        <v>0</v>
      </c>
      <c r="I451" s="85">
        <v>286</v>
      </c>
      <c r="J451" s="122">
        <v>3961</v>
      </c>
      <c r="L451" s="68"/>
      <c r="M451" s="33"/>
      <c r="O451" s="78"/>
    </row>
    <row r="452" spans="3:15" s="9" customFormat="1" ht="12.75">
      <c r="C452" s="32" t="s">
        <v>191</v>
      </c>
      <c r="F452" s="33"/>
      <c r="H452" s="46">
        <v>0</v>
      </c>
      <c r="I452" s="46">
        <v>0</v>
      </c>
      <c r="J452" s="121" t="s">
        <v>226</v>
      </c>
      <c r="L452" s="68"/>
      <c r="O452" s="78"/>
    </row>
    <row r="453" spans="3:15" s="9" customFormat="1" ht="12.75">
      <c r="C453" s="32" t="s">
        <v>192</v>
      </c>
      <c r="E453" s="40"/>
      <c r="F453" s="33"/>
      <c r="G453" s="40"/>
      <c r="H453" s="46">
        <v>0</v>
      </c>
      <c r="I453" s="46">
        <v>648</v>
      </c>
      <c r="J453" s="123">
        <v>186</v>
      </c>
      <c r="L453" s="68"/>
      <c r="O453" s="78"/>
    </row>
    <row r="454" spans="3:15" s="9" customFormat="1" ht="13.5" thickBot="1">
      <c r="C454" s="32"/>
      <c r="E454" s="40"/>
      <c r="F454" s="33"/>
      <c r="G454" s="40"/>
      <c r="H454" s="86">
        <f>SUM(H449:H453)</f>
        <v>0</v>
      </c>
      <c r="I454" s="51">
        <f>SUM(I449:I453)</f>
        <v>934</v>
      </c>
      <c r="J454" s="98"/>
      <c r="L454" s="68"/>
      <c r="O454" s="82"/>
    </row>
    <row r="455" spans="8:15" s="9" customFormat="1" ht="13.5" thickTop="1">
      <c r="H455" s="46"/>
      <c r="I455" s="87"/>
      <c r="J455" s="99"/>
      <c r="L455" s="68"/>
      <c r="O455" s="78"/>
    </row>
    <row r="456" spans="3:15" s="9" customFormat="1" ht="12.75">
      <c r="C456" s="38" t="s">
        <v>195</v>
      </c>
      <c r="D456" s="39"/>
      <c r="E456" s="39"/>
      <c r="F456" s="39"/>
      <c r="G456" s="39"/>
      <c r="H456" s="88"/>
      <c r="I456" s="88"/>
      <c r="J456" s="98"/>
      <c r="L456" s="68"/>
      <c r="O456" s="78"/>
    </row>
    <row r="457" spans="3:15" s="9" customFormat="1" ht="12.75">
      <c r="C457" s="32" t="s">
        <v>196</v>
      </c>
      <c r="D457" s="32"/>
      <c r="E457" s="39"/>
      <c r="F457" s="39"/>
      <c r="G457" s="39"/>
      <c r="H457" s="88"/>
      <c r="I457" s="88"/>
      <c r="J457" s="98"/>
      <c r="L457" s="68"/>
      <c r="O457" s="78"/>
    </row>
    <row r="458" spans="3:15" s="9" customFormat="1" ht="12.75">
      <c r="C458" s="32" t="s">
        <v>197</v>
      </c>
      <c r="D458" s="39"/>
      <c r="F458" s="39"/>
      <c r="G458" s="39"/>
      <c r="H458" s="85">
        <v>0</v>
      </c>
      <c r="I458" s="88">
        <v>423</v>
      </c>
      <c r="J458" s="123">
        <v>122</v>
      </c>
      <c r="L458" s="68"/>
      <c r="O458" s="78"/>
    </row>
    <row r="459" spans="3:15" s="9" customFormat="1" ht="12.75">
      <c r="C459" s="32" t="s">
        <v>193</v>
      </c>
      <c r="D459" s="39"/>
      <c r="F459" s="32"/>
      <c r="G459" s="39"/>
      <c r="H459" s="46"/>
      <c r="I459" s="89"/>
      <c r="J459" s="98"/>
      <c r="L459" s="68"/>
      <c r="O459" s="78"/>
    </row>
    <row r="460" spans="3:15" s="9" customFormat="1" ht="12.75">
      <c r="C460" s="32" t="s">
        <v>198</v>
      </c>
      <c r="D460" s="39"/>
      <c r="F460" s="39"/>
      <c r="G460" s="39"/>
      <c r="H460" s="85">
        <v>0</v>
      </c>
      <c r="I460" s="89">
        <v>0</v>
      </c>
      <c r="J460" s="97"/>
      <c r="L460" s="68"/>
      <c r="O460" s="78"/>
    </row>
    <row r="461" spans="3:15" s="9" customFormat="1" ht="12.75">
      <c r="C461" s="32" t="s">
        <v>194</v>
      </c>
      <c r="D461" s="39"/>
      <c r="F461" s="39"/>
      <c r="G461" s="32"/>
      <c r="H461" s="88"/>
      <c r="I461" s="89"/>
      <c r="J461" s="98"/>
      <c r="L461" s="68"/>
      <c r="O461" s="78"/>
    </row>
    <row r="462" spans="3:15" s="9" customFormat="1" ht="13.5" thickBot="1">
      <c r="C462" s="39"/>
      <c r="D462" s="39"/>
      <c r="F462" s="32"/>
      <c r="G462" s="39"/>
      <c r="H462" s="90">
        <f>SUM(H458:H461)</f>
        <v>0</v>
      </c>
      <c r="I462" s="90">
        <f>SUM(I458:I461)</f>
        <v>423</v>
      </c>
      <c r="J462" s="98"/>
      <c r="L462" s="68"/>
      <c r="O462" s="82"/>
    </row>
    <row r="463" spans="3:15" s="9" customFormat="1" ht="13.5" thickTop="1">
      <c r="C463" s="39"/>
      <c r="D463" s="39"/>
      <c r="E463" s="39"/>
      <c r="F463" s="39"/>
      <c r="G463" s="39"/>
      <c r="H463" s="95"/>
      <c r="I463" s="91"/>
      <c r="J463" s="92"/>
      <c r="K463" s="92"/>
      <c r="L463" s="68"/>
      <c r="O463" s="78"/>
    </row>
    <row r="465" ht="12.75">
      <c r="B465" s="28" t="s">
        <v>199</v>
      </c>
    </row>
    <row r="480" spans="2:4" ht="12.75">
      <c r="B480" s="28" t="s">
        <v>200</v>
      </c>
      <c r="C480" s="42"/>
      <c r="D480" s="31"/>
    </row>
    <row r="481" spans="3:4" ht="12.75">
      <c r="C481" s="31"/>
      <c r="D481" s="30"/>
    </row>
    <row r="482" spans="3:4" ht="12.75">
      <c r="C482" s="30"/>
      <c r="D482" s="31"/>
    </row>
    <row r="483" spans="3:4" ht="12.75">
      <c r="C483" s="31"/>
      <c r="D483" s="30"/>
    </row>
    <row r="484" spans="3:14" ht="12.75">
      <c r="C484" s="30"/>
      <c r="D484" s="31"/>
      <c r="N484" s="111"/>
    </row>
    <row r="485" spans="3:14" ht="12.75">
      <c r="C485" s="31"/>
      <c r="D485" s="30"/>
      <c r="N485" s="111"/>
    </row>
    <row r="486" spans="3:14" ht="12.75">
      <c r="C486" s="31"/>
      <c r="D486" s="30"/>
      <c r="N486" s="111"/>
    </row>
    <row r="487" ht="12.75">
      <c r="N487" s="111"/>
    </row>
    <row r="488" ht="12.75">
      <c r="N488" s="111"/>
    </row>
    <row r="489" ht="12.75">
      <c r="N489" s="111"/>
    </row>
    <row r="490" ht="12.75">
      <c r="N490" s="111"/>
    </row>
    <row r="492" ht="12.75">
      <c r="B492" s="28" t="s">
        <v>201</v>
      </c>
    </row>
    <row r="496" ht="12.75">
      <c r="C496" s="31" t="s">
        <v>202</v>
      </c>
    </row>
    <row r="497" ht="12.75">
      <c r="C497" s="31"/>
    </row>
    <row r="498" ht="12.75">
      <c r="C498" s="31"/>
    </row>
    <row r="499" ht="12.75">
      <c r="C499" s="31" t="s">
        <v>203</v>
      </c>
    </row>
    <row r="501" spans="3:15" s="9" customFormat="1" ht="12.75">
      <c r="C501" s="9" t="s">
        <v>236</v>
      </c>
      <c r="O501" s="78"/>
    </row>
    <row r="508" spans="2:3" ht="12.75">
      <c r="B508" s="28" t="s">
        <v>204</v>
      </c>
      <c r="C508" s="43" t="s">
        <v>205</v>
      </c>
    </row>
    <row r="509" s="9" customFormat="1" ht="12.75">
      <c r="O509" s="78"/>
    </row>
    <row r="510" spans="11:15" s="9" customFormat="1" ht="12.75">
      <c r="K510" s="17" t="s">
        <v>206</v>
      </c>
      <c r="L510" s="17" t="s">
        <v>207</v>
      </c>
      <c r="O510" s="78"/>
    </row>
    <row r="511" spans="11:15" s="9" customFormat="1" ht="12.75">
      <c r="K511" s="32">
        <v>2008</v>
      </c>
      <c r="L511" s="32">
        <v>2008</v>
      </c>
      <c r="O511" s="78"/>
    </row>
    <row r="512" s="9" customFormat="1" ht="12.75">
      <c r="O512" s="78"/>
    </row>
    <row r="513" spans="3:15" s="9" customFormat="1" ht="12.75">
      <c r="C513" s="43" t="s">
        <v>208</v>
      </c>
      <c r="O513" s="78"/>
    </row>
    <row r="514" spans="3:15" s="9" customFormat="1" ht="13.5" thickBot="1">
      <c r="C514" s="32" t="s">
        <v>209</v>
      </c>
      <c r="F514" s="34"/>
      <c r="H514" s="34"/>
      <c r="K514" s="100">
        <f>I42</f>
        <v>1252</v>
      </c>
      <c r="L514" s="100">
        <f>K42</f>
        <v>8117</v>
      </c>
      <c r="O514" s="78"/>
    </row>
    <row r="515" spans="3:15" s="9" customFormat="1" ht="13.5" thickTop="1">
      <c r="C515" s="33"/>
      <c r="O515" s="78"/>
    </row>
    <row r="516" spans="3:15" s="9" customFormat="1" ht="12.75">
      <c r="C516" s="43" t="s">
        <v>210</v>
      </c>
      <c r="O516" s="78"/>
    </row>
    <row r="517" spans="3:15" s="9" customFormat="1" ht="12.75">
      <c r="C517" s="32" t="s">
        <v>34</v>
      </c>
      <c r="D517" s="28" t="s">
        <v>219</v>
      </c>
      <c r="O517" s="78"/>
    </row>
    <row r="518" spans="4:15" s="9" customFormat="1" ht="13.5" thickBot="1">
      <c r="D518" s="32" t="s">
        <v>218</v>
      </c>
      <c r="E518" s="34"/>
      <c r="G518" s="34"/>
      <c r="K518" s="52">
        <v>40957</v>
      </c>
      <c r="L518" s="52">
        <v>40957</v>
      </c>
      <c r="O518" s="78"/>
    </row>
    <row r="519" spans="3:15" s="9" customFormat="1" ht="13.5" thickTop="1">
      <c r="C519" s="33"/>
      <c r="O519" s="78"/>
    </row>
    <row r="520" spans="3:15" s="9" customFormat="1" ht="12.75">
      <c r="C520" s="18" t="s">
        <v>221</v>
      </c>
      <c r="D520" s="28" t="s">
        <v>220</v>
      </c>
      <c r="O520" s="78"/>
    </row>
    <row r="521" spans="4:15" s="9" customFormat="1" ht="12.75">
      <c r="D521" s="18" t="s">
        <v>211</v>
      </c>
      <c r="O521" s="78"/>
    </row>
    <row r="522" spans="3:15" s="9" customFormat="1" ht="12.75">
      <c r="C522" s="10"/>
      <c r="O522" s="78"/>
    </row>
    <row r="523" spans="3:15" s="9" customFormat="1" ht="13.5" thickBot="1">
      <c r="C523" s="43" t="s">
        <v>212</v>
      </c>
      <c r="G523" s="41"/>
      <c r="I523" s="41"/>
      <c r="K523" s="101">
        <f>K514/K518*100</f>
        <v>3.0568645164440755</v>
      </c>
      <c r="L523" s="101">
        <f>L514/L518*100</f>
        <v>19.81834607026882</v>
      </c>
      <c r="O523" s="78"/>
    </row>
    <row r="524" s="9" customFormat="1" ht="13.5" thickTop="1">
      <c r="O524" s="78"/>
    </row>
    <row r="525" s="9" customFormat="1" ht="12.75">
      <c r="O525" s="78"/>
    </row>
    <row r="526" s="9" customFormat="1" ht="12.75">
      <c r="O526" s="78"/>
    </row>
    <row r="527" s="9" customFormat="1" ht="12.75">
      <c r="O527" s="78"/>
    </row>
    <row r="528" spans="2:15" s="28" customFormat="1" ht="12.75">
      <c r="B528" s="44" t="s">
        <v>213</v>
      </c>
      <c r="O528" s="78"/>
    </row>
    <row r="529" spans="2:15" s="28" customFormat="1" ht="12.75">
      <c r="B529" s="44"/>
      <c r="O529" s="78"/>
    </row>
    <row r="530" spans="2:15" s="28" customFormat="1" ht="12.75">
      <c r="B530" s="44" t="s">
        <v>214</v>
      </c>
      <c r="O530" s="78"/>
    </row>
    <row r="531" spans="2:15" s="28" customFormat="1" ht="12.75">
      <c r="B531" s="44" t="s">
        <v>215</v>
      </c>
      <c r="O531" s="78"/>
    </row>
    <row r="532" spans="2:15" s="28" customFormat="1" ht="12.75">
      <c r="B532" s="44" t="s">
        <v>216</v>
      </c>
      <c r="O532" s="78"/>
    </row>
    <row r="533" spans="2:15" s="28" customFormat="1" ht="12.75">
      <c r="B533" s="44"/>
      <c r="O533" s="78"/>
    </row>
    <row r="534" spans="2:15" s="28" customFormat="1" ht="12.75">
      <c r="B534" s="44" t="s">
        <v>217</v>
      </c>
      <c r="O534" s="78"/>
    </row>
    <row r="535" spans="2:15" s="28" customFormat="1" ht="12.75">
      <c r="B535" s="137" t="s">
        <v>249</v>
      </c>
      <c r="C535" s="138"/>
      <c r="D535" s="139"/>
      <c r="O535" s="78"/>
    </row>
  </sheetData>
  <sheetProtection/>
  <mergeCells count="9">
    <mergeCell ref="I14:J14"/>
    <mergeCell ref="K14:L14"/>
    <mergeCell ref="B535:D535"/>
    <mergeCell ref="K401:L401"/>
    <mergeCell ref="K400:L400"/>
    <mergeCell ref="I400:J400"/>
    <mergeCell ref="I401:J401"/>
    <mergeCell ref="K302:L302"/>
    <mergeCell ref="J253:K253"/>
  </mergeCells>
  <printOptions horizontalCentered="1"/>
  <pageMargins left="0.5511811023622047" right="0.29" top="0.71" bottom="0.62" header="0.4" footer="0.25"/>
  <pageSetup horizontalDpi="600" verticalDpi="600" orientation="portrait" paperSize="9" scale="73" r:id="rId2"/>
  <headerFooter alignWithMargins="0">
    <oddFooter>&amp;CPage &amp;P of &amp;N</oddFooter>
  </headerFooter>
  <rowBreaks count="8" manualBreakCount="8">
    <brk id="63" max="255" man="1"/>
    <brk id="128" max="12" man="1"/>
    <brk id="178" max="255" man="1"/>
    <brk id="232" max="255" man="1"/>
    <brk id="296" max="11" man="1"/>
    <brk id="360" max="12" man="1"/>
    <brk id="423" max="11" man="1"/>
    <brk id="489" max="11" man="1"/>
  </rowBreaks>
  <colBreaks count="1" manualBreakCount="1">
    <brk id="16"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USER_2</cp:lastModifiedBy>
  <cp:lastPrinted>2009-02-27T09:55:16Z</cp:lastPrinted>
  <dcterms:created xsi:type="dcterms:W3CDTF">2008-08-04T08:58:24Z</dcterms:created>
  <dcterms:modified xsi:type="dcterms:W3CDTF">2009-02-27T09:58:12Z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1981751355</vt:i4>
  </property>
  <property fmtid="{D5CDD505-2E9C-101B-9397-08002B2CF9AE}" pid="3" name="_NewReviewCycle">
    <vt:lpwstr/>
  </property>
  <property fmtid="{D5CDD505-2E9C-101B-9397-08002B2CF9AE}" pid="4" name="_EmailSubject">
    <vt:lpwstr>Quarterly Report</vt:lpwstr>
  </property>
  <property fmtid="{D5CDD505-2E9C-101B-9397-08002B2CF9AE}" pid="5" name="_AuthorEmail">
    <vt:lpwstr>leesm@sunchirin.net</vt:lpwstr>
  </property>
  <property fmtid="{D5CDD505-2E9C-101B-9397-08002B2CF9AE}" pid="6" name="_AuthorEmailDisplayName">
    <vt:lpwstr>stacey</vt:lpwstr>
  </property>
  <property fmtid="{D5CDD505-2E9C-101B-9397-08002B2CF9AE}" pid="7" name="_PreviousAdHocReviewCycleID">
    <vt:i4>-499074976</vt:i4>
  </property>
  <property fmtid="{D5CDD505-2E9C-101B-9397-08002B2CF9AE}" pid="8" name="_ReviewingToolsShownOnce">
    <vt:lpwstr/>
  </property>
</Properties>
</file>